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0" windowWidth="11520" windowHeight="5190" tabRatio="756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ABREVIATURAS" sheetId="35" r:id="rId35"/>
  </sheets>
  <definedNames>
    <definedName name="_xlfn.IFERROR" hidden="1">#NAME?</definedName>
    <definedName name="_xlnm.Print_Area" localSheetId="10">'10'!$A$2:$R$70</definedName>
    <definedName name="_xlnm.Print_Area" localSheetId="11">'11'!$A$1:$K$70</definedName>
    <definedName name="_xlnm.Print_Area" localSheetId="3">'3'!$A$5:$Q$319</definedName>
    <definedName name="_xlnm.Print_Area" localSheetId="30">'30'!$A$2:$O$38</definedName>
    <definedName name="_xlnm.Print_Area" localSheetId="4">'4'!$A$1:$R$48</definedName>
    <definedName name="_xlnm.Print_Area" localSheetId="6">'6'!$A$1:$L$58</definedName>
    <definedName name="_xlnm.Print_Area" localSheetId="7">'7'!$A$1:$R$58</definedName>
    <definedName name="_xlnm.Print_Area" localSheetId="8">'8'!$A$2:$E$59</definedName>
    <definedName name="_xlnm.Print_Area" localSheetId="9">'9'!$A$1:$L$58</definedName>
    <definedName name="_xlnm.Print_Titles" localSheetId="3">'3'!$1:$4</definedName>
  </definedNames>
  <calcPr fullCalcOnLoad="1"/>
</workbook>
</file>

<file path=xl/sharedStrings.xml><?xml version="1.0" encoding="utf-8"?>
<sst xmlns="http://schemas.openxmlformats.org/spreadsheetml/2006/main" count="6071" uniqueCount="1804">
  <si>
    <t xml:space="preserve">Emisiones de Depósitos a Plazo Fijo  </t>
  </si>
  <si>
    <t xml:space="preserve">Calificaciones de Riesgo según Nomenclatura ASFI  </t>
  </si>
  <si>
    <t>Volumen de operaciones en el Mercado de Valores por lugar de negociación</t>
  </si>
  <si>
    <t>Volumen de operaciones en el Mercado de Valores por Instrumento</t>
  </si>
  <si>
    <t>Volumen de operaciones en Ruedo de Bolsa</t>
  </si>
  <si>
    <t>Volumen de operaciones en Ruedo de Bolsa por Instrumento</t>
  </si>
  <si>
    <t>Volumen de operaciones en Mercado Primario Extrabursátil por instrumento</t>
  </si>
  <si>
    <t>Patrimonio de las Agencias de  Bolsa</t>
  </si>
  <si>
    <t>Número de clientes activos de las Agencias de Bolsa</t>
  </si>
  <si>
    <t xml:space="preserve">Balance General de Bolsa Boliviana de Valores </t>
  </si>
  <si>
    <t xml:space="preserve">Estado de Resultados de las Bolsas de Valores </t>
  </si>
  <si>
    <t>Cartera, participantes y tasas de rendimiento de los Fondos de Inversión en dólares estadounidenses</t>
  </si>
  <si>
    <t>Cartera, participantes y tasas de rendimiento de los Fondos de Inversión en bolivianos</t>
  </si>
  <si>
    <t>Cartera, participantes y tasas de rendimiento de los Fondos de Inversión en bolivianos indexados a las UFV</t>
  </si>
  <si>
    <t>Evolución de la cartera de los Fondos de Inversión  en dolares estadounidenses</t>
  </si>
  <si>
    <t>Evolución del número de participantes de los Fondos de Inversión</t>
  </si>
  <si>
    <t>Evolución de la tasa de rendimiento promedio ponderada a 30 días de los Fondos de Inversión en dólares estadounidenses</t>
  </si>
  <si>
    <t>Evolución de la tasa de rendimiento promedio ponderada a 30 días de los Fondos de Inversión en bolivianos</t>
  </si>
  <si>
    <t>Evolución de la tasa de rendimiento promedio ponderada a 30 días de los Fondos de Inversión en bolivianos indexados a la UFV</t>
  </si>
  <si>
    <t>Cartera, participantes y tasas de rendimiento de los Fondos de Inversión Cerrados</t>
  </si>
  <si>
    <t>Evolución de la cartera de los Fondos de Inversión Cerrados</t>
  </si>
  <si>
    <t>Evolución del valor cuota de los Fondos de Inversión Cerrados</t>
  </si>
  <si>
    <t>CARTERA, PARTICIPANTES Y TASAS DE RENDIMIENTO DE LOS FONDOS DE INVERSIÓN CERRADOS MULTICUOTA</t>
  </si>
  <si>
    <t>EVOLUCIÓN DE LA CARTERA DE LOS FONDOS DE INVERSIÓN CERRADOS MULTICUOTA</t>
  </si>
  <si>
    <t>Diversificación de la cartera de los Fondos de Inversión por valor y emisor (en dólares estadounidenses)</t>
  </si>
  <si>
    <t>Evolución de la industria de Fondos de Inversión Abiertos, últimos 12 meses</t>
  </si>
  <si>
    <t xml:space="preserve">Evolución del valor cuota de Fondos de Inversión en dólares estadounidenses. Por Fondo. (en dólares estadounidenses)  </t>
  </si>
  <si>
    <t>Diversificación por emisor y valor de la cartera del Fondo de Renta Universal de Vejez</t>
  </si>
  <si>
    <t>Diversificación por instrumento del Fondo de Renta Universal de Vejez</t>
  </si>
  <si>
    <t>Evolutivo de la cartera de inversiones y valor del Fondo de Renta Universal de Vejez</t>
  </si>
  <si>
    <t>TOTAL</t>
  </si>
  <si>
    <t>CANTIDAD VIGENTE</t>
  </si>
  <si>
    <t>TOTAL EMITIDO</t>
  </si>
  <si>
    <t xml:space="preserve">TOTAL </t>
  </si>
  <si>
    <t>ENTIDAD</t>
  </si>
  <si>
    <t>Bolivianos</t>
  </si>
  <si>
    <t>UFV</t>
  </si>
  <si>
    <t>T</t>
  </si>
  <si>
    <t>REPORTE DE EMISIONES VIGENTES RESUMEN</t>
  </si>
  <si>
    <t>Emisor</t>
  </si>
  <si>
    <t>Denominación de la Emisión</t>
  </si>
  <si>
    <t>Panamerican Securities S.A. Agencia de Bolsa</t>
  </si>
  <si>
    <t>Banco Económico S.A.</t>
  </si>
  <si>
    <t>ASFI/DSV-ED-BEC-137/2009</t>
  </si>
  <si>
    <t>BEC-1-E1U-09</t>
  </si>
  <si>
    <t>Banco Ganadero S.A.</t>
  </si>
  <si>
    <t>SPVS-IV-ED-BGA-128/2008</t>
  </si>
  <si>
    <t>BGA-1-E1U-08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</si>
  <si>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</si>
  <si>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</si>
  <si>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</si>
  <si>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</si>
  <si>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</si>
  <si>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ASFI/DSV-ED-BSO-140/2009</t>
  </si>
  <si>
    <t>BSO-1-N1U-09</t>
  </si>
  <si>
    <t>Sudaval Agencia de Bolsa S.A.</t>
  </si>
  <si>
    <t>Banco Nacional de Bolivia S.A.</t>
  </si>
  <si>
    <t>SPVS-IV-ED-BNB-113/2008</t>
  </si>
  <si>
    <t>BNB-1-E1U-08</t>
  </si>
  <si>
    <t>BNB Valores S.A. Agencia de Bolsa</t>
  </si>
  <si>
    <t>SPVS-IV-ED-BNB-121/2008</t>
  </si>
  <si>
    <t>BNB-1-E2U-08</t>
  </si>
  <si>
    <t>SPVS-IV-ED-BPC-122/2008</t>
  </si>
  <si>
    <t>BPC-E1U-08</t>
  </si>
  <si>
    <t>Valores Unión S.A. Agencia de Bolsa</t>
  </si>
  <si>
    <t>Industrias de Aceite S.A.</t>
  </si>
  <si>
    <t>Bonos IASA - Emisión 1</t>
  </si>
  <si>
    <t>ASFI/DSV-ED-FIN-142/2009</t>
  </si>
  <si>
    <t>FIN-1-E1U-09</t>
  </si>
  <si>
    <t>Bonos IASA - Emisión 2</t>
  </si>
  <si>
    <t>ASFI/DSV-ED-FIN-143/2009</t>
  </si>
  <si>
    <t>FIN-1-N2U-09</t>
  </si>
  <si>
    <t>Empresa Ferroviaria Andina S.A.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</si>
  <si>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</si>
  <si>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</si>
  <si>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</si>
  <si>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</si>
  <si>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</si>
  <si>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</si>
  <si>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</si>
  <si>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de Luz y Fuerza Eléctrica Cochabamba S.A.</t>
  </si>
  <si>
    <t>SPVS-IV-ED-ELF-094/2007</t>
  </si>
  <si>
    <t>ELF-1-U1U-07</t>
  </si>
  <si>
    <t>SPVS-IV-ED-ELF-117/2008</t>
  </si>
  <si>
    <t>ELF-2-E1U-08</t>
  </si>
  <si>
    <t>SPVS-IV-ED-ELF-118/2008</t>
  </si>
  <si>
    <t>ASFI/DSV-ED-ELF-141/2009</t>
  </si>
  <si>
    <t>ELF-1-N1U-09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</si>
  <si>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</si>
  <si>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</si>
  <si>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</si>
  <si>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</si>
  <si>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</si>
  <si>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</si>
  <si>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</si>
  <si>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</si>
  <si>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Fortaleza Leasing S.A.</t>
  </si>
  <si>
    <t>Bonos Subordinados Fassil</t>
  </si>
  <si>
    <t>FSL-E1U-09</t>
  </si>
  <si>
    <t>Gravetal Bolivia S.A.</t>
  </si>
  <si>
    <t>Bonos Municipales del Gobierno Municipal de La Paz</t>
  </si>
  <si>
    <t>Bonos Soboce V - Emisión 1</t>
  </si>
  <si>
    <t>SPVS-IV-ED-SBC-120/2008</t>
  </si>
  <si>
    <t>SBC-1-E1U-08</t>
  </si>
  <si>
    <t>SBC-1-N1U-09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</si>
  <si>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</si>
  <si>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</si>
  <si>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</si>
  <si>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</si>
  <si>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</si>
  <si>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</si>
  <si>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>Electricidad de La Paz S.A.</t>
  </si>
  <si>
    <t>BISA S.A. Agencia de Bolsa</t>
  </si>
  <si>
    <t>SPVS-IV-TD-CCN-004/2004</t>
  </si>
  <si>
    <t>CCN-TD-E1C</t>
  </si>
  <si>
    <t>Patrimonio Autónomo INTI-NAFIBO 006</t>
  </si>
  <si>
    <t>SPVS-IV-TD-INN-006/2006</t>
  </si>
  <si>
    <t>INN-TD-U1H</t>
  </si>
  <si>
    <t>INN-TD-U1I</t>
  </si>
  <si>
    <t>INN-TD-U1J</t>
  </si>
  <si>
    <t>Patrimonio Autónomo Liberty - NAFIBO 009</t>
  </si>
  <si>
    <t>Valores de Titularización de Contenido Crediticio Liberty - BCP - Nafibo 009</t>
  </si>
  <si>
    <t>SPVS-IV-TD-LBN-011/2008</t>
  </si>
  <si>
    <t>LBN-TD-EU</t>
  </si>
  <si>
    <t>Banco de Crédito de Bolivia S.A.</t>
  </si>
  <si>
    <t>Patrimonio Autónomo Sinchi Wayra - NAFIBO 010</t>
  </si>
  <si>
    <t>Valores de Titularización de Contenido Crediticio Sinchi Wayra - Nafibo 010</t>
  </si>
  <si>
    <t>SWA-TD-EU</t>
  </si>
  <si>
    <t>Patrimonio Autónomo Sinchi Wayra - NAFIBO 015</t>
  </si>
  <si>
    <t>Valores de Titularización de Contenido Crediticio Sinchi Wayra - Nafibo 015</t>
  </si>
  <si>
    <t>SIW-TD-EU</t>
  </si>
  <si>
    <t>HDN-TD-NA</t>
  </si>
  <si>
    <t>HDN-TD-NB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</si>
  <si>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</si>
  <si>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</si>
  <si>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</si>
  <si>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</si>
  <si>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</si>
  <si>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</si>
  <si>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</si>
  <si>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</si>
  <si>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</si>
  <si>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</si>
  <si>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</si>
  <si>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Moodys</t>
  </si>
  <si>
    <t xml:space="preserve">Banco Nacional de Bolivia S.A. </t>
  </si>
  <si>
    <t>AA1</t>
  </si>
  <si>
    <t>N-1</t>
  </si>
  <si>
    <t>BO-1</t>
  </si>
  <si>
    <t>Aa1.bo lp</t>
  </si>
  <si>
    <t>A1</t>
  </si>
  <si>
    <t>A1.bo lp</t>
  </si>
  <si>
    <t>Estable</t>
  </si>
  <si>
    <t>Banco Mercantil Santa Cruz S.A.</t>
  </si>
  <si>
    <t>AAA</t>
  </si>
  <si>
    <t>Aaa.bo</t>
  </si>
  <si>
    <t>Aaa.bo lp</t>
  </si>
  <si>
    <t>Banco Bisa S.A.</t>
  </si>
  <si>
    <t>Aa1.bo</t>
  </si>
  <si>
    <t>AA2</t>
  </si>
  <si>
    <t>Aa2.bo</t>
  </si>
  <si>
    <t>Aa2.bo lp</t>
  </si>
  <si>
    <t>Banco Solidario S.A.</t>
  </si>
  <si>
    <t>Banco Economico S.A.</t>
  </si>
  <si>
    <t>Banco Union S.A.</t>
  </si>
  <si>
    <t>AA3</t>
  </si>
  <si>
    <t xml:space="preserve">Banco de la Nación Argentina </t>
  </si>
  <si>
    <t>Banco do Brasil S.A. - Suc.Bolivia</t>
  </si>
  <si>
    <t>Banco Los Andes ProCredit S.A.</t>
  </si>
  <si>
    <t>Banco de Desarrollo Productivo S.A.M.</t>
  </si>
  <si>
    <t>A3</t>
  </si>
  <si>
    <t>Fondos Financieros Privados</t>
  </si>
  <si>
    <t>F.F.P. Fassil S.A.</t>
  </si>
  <si>
    <t>Eco Futuro F.F.P. S.A.</t>
  </si>
  <si>
    <t>Prodem F.F.P. S.A.</t>
  </si>
  <si>
    <t>Fondo de la Comunidad F.F.P. S.A.</t>
  </si>
  <si>
    <t>N-2</t>
  </si>
  <si>
    <t>BBB2</t>
  </si>
  <si>
    <t>Instituciones Financieras de Desarrollo</t>
  </si>
  <si>
    <t>Crédito con Educación Rural - Crecer</t>
  </si>
  <si>
    <t>Institución Financiera de Desarrollo CIDRE</t>
  </si>
  <si>
    <t>BBB3</t>
  </si>
  <si>
    <t>N-3</t>
  </si>
  <si>
    <t>Mutuales y Cooperativas</t>
  </si>
  <si>
    <t>Mutual La Promotora</t>
  </si>
  <si>
    <t>Mutual La Primera</t>
  </si>
  <si>
    <t>Mutual La Plata</t>
  </si>
  <si>
    <t>Mutual La Paz</t>
  </si>
  <si>
    <t>Mutual El Progreso</t>
  </si>
  <si>
    <t>Coop.Ahorro y Créd.Jesús Nazareno Ltda.</t>
  </si>
  <si>
    <t>Cooperativa de Ahorro y Crédito Fatima</t>
  </si>
  <si>
    <t>BBB1</t>
  </si>
  <si>
    <t>Cooperativa de Ahorro y Crédito San Martin de Porres</t>
  </si>
  <si>
    <t>Cooperativa Loyola Ltda.</t>
  </si>
  <si>
    <t>Cooperativa San Pedro Ltda.</t>
  </si>
  <si>
    <t>Cooperativa de Ahorro y Crédito San Antonio Ltda.</t>
  </si>
  <si>
    <t>Compañías de Seguros</t>
  </si>
  <si>
    <t xml:space="preserve">Capacidad de Pago </t>
  </si>
  <si>
    <t>de Siniestros</t>
  </si>
  <si>
    <t>Alianza Compañía de Seguros y Reaseguros S.A.</t>
  </si>
  <si>
    <t>Alianza Vida Seguros y Reaseguros S.A.</t>
  </si>
  <si>
    <t>Bisa Seguros y Reaseguros S.A.</t>
  </si>
  <si>
    <t>BUPA Insurance (Bolivia) S.A.</t>
  </si>
  <si>
    <t>Compañía de Seguros y Reaseguros Fortaleza S.A.</t>
  </si>
  <si>
    <t>La Vitalicia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</si>
  <si>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</si>
  <si>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</si>
  <si>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</si>
  <si>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</si>
  <si>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Negativa</t>
  </si>
  <si>
    <t>Seguros Provida S.A.</t>
  </si>
  <si>
    <t>A1.bo</t>
  </si>
  <si>
    <t>PCR</t>
  </si>
  <si>
    <t>Nacional Vida Seguros de Personas S.A.</t>
  </si>
  <si>
    <t>No disponible</t>
  </si>
  <si>
    <t>Latina Seguros Patrimoniales S.A.</t>
  </si>
  <si>
    <t>A2</t>
  </si>
  <si>
    <t>Sociedad Anónima</t>
  </si>
  <si>
    <t>Monto de la   Emisión</t>
  </si>
  <si>
    <t>Bonos de Largo Plazo</t>
  </si>
  <si>
    <t>Fecha de Calificación</t>
  </si>
  <si>
    <t xml:space="preserve">US$10.000.000 </t>
  </si>
  <si>
    <t>US$10.000.000</t>
  </si>
  <si>
    <t>US$5.000.000</t>
  </si>
  <si>
    <t>Aa3.bo lp</t>
  </si>
  <si>
    <t>US$3.000.000</t>
  </si>
  <si>
    <t>Bs13.500.000</t>
  </si>
  <si>
    <t xml:space="preserve">Droguería Inti </t>
  </si>
  <si>
    <t>US$30.000.000</t>
  </si>
  <si>
    <t>Cía.Boliviana de Energía Eléctrica S.A.</t>
  </si>
  <si>
    <t>US$25.000.000</t>
  </si>
  <si>
    <t>US$35.000.000</t>
  </si>
  <si>
    <t xml:space="preserve">Soboce S.A. </t>
  </si>
  <si>
    <t>US$40.000.000</t>
  </si>
  <si>
    <t>Emisión 1 dentro del Programa de Emisiones de Bonos Guaracachi</t>
  </si>
  <si>
    <t>US$20.000.000</t>
  </si>
  <si>
    <t>Emisión 2 dentro del Programa de Emisiones de Bonos Guaracachi</t>
  </si>
  <si>
    <t>US$24.000.000</t>
  </si>
  <si>
    <t>C</t>
  </si>
  <si>
    <t>América Textil S.A.</t>
  </si>
  <si>
    <t xml:space="preserve">Electricidad de La Paz S.A. </t>
  </si>
  <si>
    <t xml:space="preserve">Empresa de Luz y Fuerza Eléctrica de Cochabamba S.A. </t>
  </si>
  <si>
    <t>Bs54.500.000</t>
  </si>
  <si>
    <t>Empresa de Luz y Fuerza Eléctrica de Cochabamba S.A.</t>
  </si>
  <si>
    <t>Bs70.000.000</t>
  </si>
  <si>
    <t>US$9.996.900</t>
  </si>
  <si>
    <t>Fábrica Nacional de Cemento S.A.</t>
  </si>
  <si>
    <t>US$12.000.000</t>
  </si>
  <si>
    <t xml:space="preserve">Bs - UFV39.000.000 </t>
  </si>
  <si>
    <t>Gobierno Municipal de La Paz</t>
  </si>
  <si>
    <t xml:space="preserve">US$2.000.000 </t>
  </si>
  <si>
    <t>Bs50.000.000</t>
  </si>
  <si>
    <t>Bisa Leasing S.A.</t>
  </si>
  <si>
    <t>Fondo Financiero Privado Fassil S.A.</t>
  </si>
  <si>
    <t>Bonos Subordinados Fassil - Emisión Única</t>
  </si>
  <si>
    <t>Monto del   Programa</t>
  </si>
  <si>
    <t>Deuda</t>
  </si>
  <si>
    <t>Patrimonio Autónomo</t>
  </si>
  <si>
    <t>Denominación</t>
  </si>
  <si>
    <t>Valores de Titularización de Contenido Crediticio</t>
  </si>
  <si>
    <t xml:space="preserve">Nomenclatura </t>
  </si>
  <si>
    <t>VTD</t>
  </si>
  <si>
    <t>Inti-Nafibo 006</t>
  </si>
  <si>
    <t>Liberty-BCP-Nafibo 009</t>
  </si>
  <si>
    <t>Sinchi Wayra - Nafibo 010</t>
  </si>
  <si>
    <t>US$156.540.000</t>
  </si>
  <si>
    <t>Sinchi Wayra-Nafibo 015</t>
  </si>
  <si>
    <t xml:space="preserve">Concordia-Nafibo 004 </t>
  </si>
  <si>
    <t>Hidrobol - Nafibo 016</t>
  </si>
  <si>
    <t>Patrimonio Autónomo Hidrobol - Nafibo 016 (Serie A)</t>
  </si>
  <si>
    <t>Bs69.700.000</t>
  </si>
  <si>
    <t>Patrimonio Autónomo Hidrobol - Nafibo 016 (Serie B)</t>
  </si>
  <si>
    <t>Bs1.406.720.250</t>
  </si>
  <si>
    <t>Acciones Ordinarias</t>
  </si>
  <si>
    <t>II</t>
  </si>
  <si>
    <t>Transportadora de Electricidad S.A.</t>
  </si>
  <si>
    <t>Acciones Preferidas</t>
  </si>
  <si>
    <t>Fondos de Inversión</t>
  </si>
  <si>
    <t>Cuotas de Participación</t>
  </si>
  <si>
    <t>Efectivo Fondo de Inversión Corto Plazo</t>
  </si>
  <si>
    <t>Portafolio Fondo de Inversión Mediano Plazo</t>
  </si>
  <si>
    <t>Oportuno Fondo de Inversión Corto Plazo</t>
  </si>
  <si>
    <t>Mercantil Fondo Mutuo - Corto Plazo</t>
  </si>
  <si>
    <t>Capital Fondo de Inversión Abierto de Mediano Plazo</t>
  </si>
  <si>
    <t>Premier Fondo de Inversión Abierto de Corto Plazo</t>
  </si>
  <si>
    <t>A Medida Fondo de Inversión Abierto de Corto Plazo</t>
  </si>
  <si>
    <t>Ultra Fondo de Inversión Abierto de Mediano Plazo</t>
  </si>
  <si>
    <t>Crecer Bolivianos -Fondo Mutuo Corto Plazo</t>
  </si>
  <si>
    <t>Horizonte Fondo de Inversión Abierto - Mediano Plazo</t>
  </si>
  <si>
    <t>Prossimo - Fondo de Inversión Abierto - Corto Plazo</t>
  </si>
  <si>
    <t>Gestión Activa Fondo de Inversión Cerrado</t>
  </si>
  <si>
    <t>Aa3.bo</t>
  </si>
  <si>
    <t>Fortaleza Interés+ Fondo de Inversión Abierto Corto Plazo</t>
  </si>
  <si>
    <t>Fortaleza Produce Ganancia Fondo de Inversión Abierto Mediano Plazo</t>
  </si>
  <si>
    <t>Fortaleza Liquidez Fondo de Inversión Abierto Corto Plazo</t>
  </si>
  <si>
    <t>Fortaleza UFV Rendimiento Total Fondo de Inversión Abierto Mediano Plazo</t>
  </si>
  <si>
    <t>Fortaleza Inversión Internacional Fondo de Inversión Abierto Corto Plazo</t>
  </si>
  <si>
    <t>Fondo de Inversión Dinero Unión - Corto Plazo</t>
  </si>
  <si>
    <t>Fondo de Inversión Mutuo Unión - Corto Plazo</t>
  </si>
  <si>
    <t>Credifondo Corto Plazo Fondo de Inversión Abierto</t>
  </si>
  <si>
    <t>Credifondo Bolivianos - Fondo de Inversión Abierto Corto Plazo</t>
  </si>
  <si>
    <t>Fortaleza PYME Fondo de Inversión Cerrado</t>
  </si>
  <si>
    <t>Fortaleza Factoring Internacional Fondo de Inversión Cerrado</t>
  </si>
  <si>
    <t>Fuente: Informes de Calificación remitidos a la Autoridad de Supervisión del Sistema Financiero</t>
  </si>
  <si>
    <t>INDICADOR</t>
  </si>
  <si>
    <t>COR</t>
  </si>
  <si>
    <t>EEO</t>
  </si>
  <si>
    <t>ELF</t>
  </si>
  <si>
    <t>ELP</t>
  </si>
  <si>
    <t>GUA</t>
  </si>
  <si>
    <t>HDB</t>
  </si>
  <si>
    <t>VAH</t>
  </si>
  <si>
    <t>TDE</t>
  </si>
  <si>
    <t>BPC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</si>
  <si>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</si>
  <si>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</si>
  <si>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</si>
  <si>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</si>
  <si>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</si>
  <si>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ÍNDICE DE PRODUCTIVIDAD</t>
  </si>
  <si>
    <t>Ingresos Netos/Patrimonio Neto</t>
  </si>
  <si>
    <t>ENDEUDAMIENTO</t>
  </si>
  <si>
    <t>Pasivo Total/Patrimonio Neto</t>
  </si>
  <si>
    <t>Pasivo Total/Activo Total</t>
  </si>
  <si>
    <t>ÍNDICE DE RETORNO EN VENTAS</t>
  </si>
  <si>
    <t>Utilidad Neta/Ingresos Netos</t>
  </si>
  <si>
    <t>RENTABILIDAD</t>
  </si>
  <si>
    <t>Utilidad Neta/Patrimonio Neto</t>
  </si>
  <si>
    <t>Utilidad Neta/Activo Total</t>
  </si>
  <si>
    <t>Ingresos Operacionales/Activo Total</t>
  </si>
  <si>
    <t>FUENTE: Estados Financieros remitidos a la Autoridad de Supervisión del Sistema Financiero</t>
  </si>
  <si>
    <t>CMB</t>
  </si>
  <si>
    <t>PLR</t>
  </si>
  <si>
    <t>SBC</t>
  </si>
  <si>
    <t>GRB</t>
  </si>
  <si>
    <t>ZFO</t>
  </si>
  <si>
    <t>TBC</t>
  </si>
  <si>
    <t>ESE</t>
  </si>
  <si>
    <t>PIN</t>
  </si>
  <si>
    <t>CJN</t>
  </si>
  <si>
    <t>VID</t>
  </si>
  <si>
    <t>ENT</t>
  </si>
  <si>
    <t>CDF</t>
  </si>
  <si>
    <t>GYE</t>
  </si>
  <si>
    <t>IMQ</t>
  </si>
  <si>
    <t>CAC</t>
  </si>
  <si>
    <t>Empresas Petroleras</t>
  </si>
  <si>
    <t>EFO</t>
  </si>
  <si>
    <t>FCA</t>
  </si>
  <si>
    <t>EPA</t>
  </si>
  <si>
    <t>PCH</t>
  </si>
  <si>
    <t>TRD</t>
  </si>
  <si>
    <t>( En Bolivianos)</t>
  </si>
  <si>
    <t>ACTIVO</t>
  </si>
  <si>
    <t>Activo Corriente</t>
  </si>
  <si>
    <t>Disponibilidades</t>
  </si>
  <si>
    <t>Inversiones a Corto Plazo</t>
  </si>
  <si>
    <t>Cuentas por Cobrar a Corto Plazo</t>
  </si>
  <si>
    <t>Anticipo a Proveedores</t>
  </si>
  <si>
    <t>Inventarios</t>
  </si>
  <si>
    <t>Gastos Pagados por Adelantado</t>
  </si>
  <si>
    <t>Otros Activos Corto Plazo</t>
  </si>
  <si>
    <t>Activo no Corriente</t>
  </si>
  <si>
    <t>Inversiones a Largo Plazo</t>
  </si>
  <si>
    <t>Cuentas por Cobrar a Largo Plazo</t>
  </si>
  <si>
    <t>Activo Fijo Neto</t>
  </si>
  <si>
    <t>Bienes Arrendados</t>
  </si>
  <si>
    <t>Activos Intangibles</t>
  </si>
  <si>
    <t>Cargos Diferidos</t>
  </si>
  <si>
    <t>Otros Activos Largo Plazo</t>
  </si>
  <si>
    <t>PASIVO Y PATRIMONIO</t>
  </si>
  <si>
    <t>PASIVO</t>
  </si>
  <si>
    <t>Pasivo Corriente</t>
  </si>
  <si>
    <t>Deudas Comerciales a Corto Plazo</t>
  </si>
  <si>
    <t>Deudas Bancarias y Financieras a Corto Plazo</t>
  </si>
  <si>
    <t>Deudas por Emisión de Valores Corto Plazo</t>
  </si>
  <si>
    <t>Otras Cuentas por Pagar a Corto Plazo</t>
  </si>
  <si>
    <t>Ingresos Percibidos por Adelantado a Corto Plazo</t>
  </si>
  <si>
    <t>Anticipos Recibidos</t>
  </si>
  <si>
    <t>Otros Pasivos a Corto Plazo</t>
  </si>
  <si>
    <t>Pasivo no Corriente</t>
  </si>
  <si>
    <t>Deudas Comerciales a Largo Plazo</t>
  </si>
  <si>
    <t>Deudas Bancarias y Financieras a Largo Plazo</t>
  </si>
  <si>
    <t>Deudas por Emisión de Valores a Largo Plazo</t>
  </si>
  <si>
    <t>Otras Cuentas por Pagar a Largo Plazo</t>
  </si>
  <si>
    <t>Ingresos Percibidos por Adelantado a Largo Plazo</t>
  </si>
  <si>
    <t>Previsiones</t>
  </si>
  <si>
    <t>Otros Pasivos a Largo Plazo</t>
  </si>
  <si>
    <t>PATRIMONIO</t>
  </si>
  <si>
    <t>Capital Pagado</t>
  </si>
  <si>
    <t>Aportes no Capitalizados</t>
  </si>
  <si>
    <t>Ajuste Global del Patrimonio</t>
  </si>
  <si>
    <t>Reserva para Revalorización de Activos Fijos</t>
  </si>
  <si>
    <t>Reservas</t>
  </si>
  <si>
    <t>Resultados Acumulados</t>
  </si>
  <si>
    <t>Resultados de la Gestión</t>
  </si>
  <si>
    <t>CUENTAS CONTINGENTES DEUDORAS</t>
  </si>
  <si>
    <t>CUENTAS DE ORDEN DEUDORAS</t>
  </si>
  <si>
    <t>(En miles de Bolivianos)</t>
  </si>
  <si>
    <t>DIN</t>
  </si>
  <si>
    <t>FAN</t>
  </si>
  <si>
    <t>BVC</t>
  </si>
  <si>
    <t>Inversiones en Empresas Relacionadas y/o Vinculadas</t>
  </si>
  <si>
    <t>Deudas por pagar con Emp. Rel. y/o Vinculadas a Corto Plazo</t>
  </si>
  <si>
    <t>Deudas por pagar con Emp.  Rel. y/o Vinculadas a Largo Plazo</t>
  </si>
  <si>
    <t>(En Bolivianos)</t>
  </si>
  <si>
    <t>INGRESOS OPERACIONALES</t>
  </si>
  <si>
    <t>COSTOS</t>
  </si>
  <si>
    <t>RESULTADO BRUTO</t>
  </si>
  <si>
    <t>EGRESOS OPERACIONALES</t>
  </si>
  <si>
    <t>Gastos Administrativos</t>
  </si>
  <si>
    <t>Gastos de Comercialización</t>
  </si>
  <si>
    <t>RESULTADO OPERATIVO</t>
  </si>
  <si>
    <t>INGRESOS NO OPERACIONALES</t>
  </si>
  <si>
    <t>Rendimiento por Inversiones</t>
  </si>
  <si>
    <t>Ingresos Financieros</t>
  </si>
  <si>
    <t>Otros Ingresos</t>
  </si>
  <si>
    <t>EGRESOS NO OPERACIONALES</t>
  </si>
  <si>
    <t>Ajuste por inflación y tenencia de bienes</t>
  </si>
  <si>
    <t>Otros Egresos</t>
  </si>
  <si>
    <t>RESULTADO NO OPERACIONAL</t>
  </si>
  <si>
    <t>RESULTADO NETO DESPUES DE NO OPERACIONAL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</si>
  <si>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</si>
  <si>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</si>
  <si>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</si>
  <si>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</si>
  <si>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GTOS.FINANCIEROS</t>
  </si>
  <si>
    <t>Gastos Financieros</t>
  </si>
  <si>
    <t>RESULTADO ANTES DEL IMPUESTO A LAS UTILIDADES</t>
  </si>
  <si>
    <t>RESULTADO NETO DE LA GESTIÓN</t>
  </si>
  <si>
    <t xml:space="preserve"> VOLÚMEN DE OPERACIONES EN EL MERCADO DE VALORES POR LUGAR DE NEGOCIACIÓN</t>
  </si>
  <si>
    <t>(En miles de dólares estadounidenses)</t>
  </si>
  <si>
    <t>Lugar</t>
  </si>
  <si>
    <t>Acumulado</t>
  </si>
  <si>
    <t>Evolución Mensual</t>
  </si>
  <si>
    <t>Variación Anual</t>
  </si>
  <si>
    <t>%</t>
  </si>
  <si>
    <t>Mercado Primario</t>
  </si>
  <si>
    <t>Mesa Negociación</t>
  </si>
  <si>
    <t>Ruedo</t>
  </si>
  <si>
    <t>FUENTE: Autoridad de Supervisión del Sistema Financiero</t>
  </si>
  <si>
    <t xml:space="preserve"> VOLÚMEN DE OPERACIONES EN EL MERCADO DE VALORES POR INSTRUMENTO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</si>
  <si>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</si>
  <si>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</si>
  <si>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</si>
  <si>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</si>
  <si>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</si>
  <si>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</si>
  <si>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</si>
  <si>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</si>
  <si>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</si>
  <si>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</si>
  <si>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</si>
  <si>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</si>
  <si>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</si>
  <si>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</si>
  <si>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PGB</t>
  </si>
  <si>
    <t>Valores de Contenido Crediticio</t>
  </si>
  <si>
    <t xml:space="preserve"> VOLÚMEN DE OPERACIONES EN RUEDO DE BOLSA</t>
  </si>
  <si>
    <t>Reporto</t>
  </si>
  <si>
    <t xml:space="preserve"> VOLÚMEN DE OPERACIONES EN RUEDO DE BOLSA POR INSTRUMENTO</t>
  </si>
  <si>
    <t xml:space="preserve"> VOLÚMEN DE OPERACIONES EN EL MERCADO PRIMARIO EXTRABURSÁTIL POR INSTRUMENTO</t>
  </si>
  <si>
    <t xml:space="preserve">PATRIMONIO DE LAS AGENCIAS DE BOLSA </t>
  </si>
  <si>
    <t>Agencia de Bolsa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</si>
  <si>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</si>
  <si>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</si>
  <si>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</si>
  <si>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</si>
  <si>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Valores Unión S.A. Agencia de Bolsa filial del Banco Unión S.A.</t>
  </si>
  <si>
    <t>TOTAL AGENCIAS DE BOLSA</t>
  </si>
  <si>
    <t xml:space="preserve">NÚMERO DE CLIENTES ACTIVOS DE LAS AGENCIAS DE BOLSA </t>
  </si>
  <si>
    <t xml:space="preserve"> Tasas Promedio Ponderadas por Plazo, Emisor y Tipo de Moneda. Valores de Renta Fija.</t>
  </si>
  <si>
    <t>Operaciones en Bolsa:  Mercado Primario Compra - Venta</t>
  </si>
  <si>
    <t>P L A Z O</t>
  </si>
  <si>
    <t>MONEDA</t>
  </si>
  <si>
    <t>VALOR</t>
  </si>
  <si>
    <t>EMISOR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</si>
  <si>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</si>
  <si>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</si>
  <si>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</si>
  <si>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</si>
  <si>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</si>
  <si>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</si>
  <si>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</si>
  <si>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</si>
  <si>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</si>
  <si>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FLE</t>
  </si>
  <si>
    <t>Dólares Estadounidenses</t>
  </si>
  <si>
    <t>BBB</t>
  </si>
  <si>
    <t>FSL</t>
  </si>
  <si>
    <t xml:space="preserve">FUENTE: ASFI en base a la información proporcionada por la Bolsa Boliviana de Valores S.A.  </t>
  </si>
  <si>
    <t>Operaciones en Bolsa:  Mercado Secundario Compra - Venta</t>
  </si>
  <si>
    <t>BTS</t>
  </si>
  <si>
    <t>TGN</t>
  </si>
  <si>
    <t>CUP</t>
  </si>
  <si>
    <t>DPF</t>
  </si>
  <si>
    <t>BEC</t>
  </si>
  <si>
    <t>BME</t>
  </si>
  <si>
    <t>BNB</t>
  </si>
  <si>
    <t>BSO</t>
  </si>
  <si>
    <t>BTB</t>
  </si>
  <si>
    <t>BUN</t>
  </si>
  <si>
    <t>CLA</t>
  </si>
  <si>
    <t>FIE</t>
  </si>
  <si>
    <t>FPR</t>
  </si>
  <si>
    <t>LTS</t>
  </si>
  <si>
    <t>BLP</t>
  </si>
  <si>
    <t>BIL</t>
  </si>
  <si>
    <t>BGA</t>
  </si>
  <si>
    <t>BIS</t>
  </si>
  <si>
    <t>FEF</t>
  </si>
  <si>
    <t>Unidad de Fomento a la Vivienda</t>
  </si>
  <si>
    <t>Operaciones en Bolsa:   Reporto</t>
  </si>
  <si>
    <t>FFO</t>
  </si>
  <si>
    <t>BALANCE DE LA BOLSA BOLIVIANA DE VALORES</t>
  </si>
  <si>
    <t>[1010000] DISPONIBLE</t>
  </si>
  <si>
    <t>[1020000] INVERSIONES BURSÁTILES EN VALORES E INSTRUMENTOS REPRESENTATIVOS DE DEUDA</t>
  </si>
  <si>
    <t>[1090000] IMPUESTOS POR RECUPERAR</t>
  </si>
  <si>
    <t>[1100000] GASTOS PAGADOS POR ANTICIPADO</t>
  </si>
  <si>
    <t>[1110000] ACTIVOS DE USO RESTRINGIDO</t>
  </si>
  <si>
    <t>[1200000] INVERSIONES PERMANENTES</t>
  </si>
  <si>
    <t>[1260000] ACTIVO FIJO</t>
  </si>
  <si>
    <t>[1270000] ACTIVO INTANGIBLE</t>
  </si>
  <si>
    <t>[1300000] OTROS ACTIVOS</t>
  </si>
  <si>
    <t>TOTAL ACTIVO</t>
  </si>
  <si>
    <t>[2040000] DOCUMENTOS Y CUENTAS POR PAGAR A CORTO PLAZO</t>
  </si>
  <si>
    <t>[2050000] IMPUESTOS POR PAGAR</t>
  </si>
  <si>
    <t>[2080000] OTROS PASIVOS CORRIENTES</t>
  </si>
  <si>
    <t>TOTAL PASIVO</t>
  </si>
  <si>
    <t>[3010000] CAPITAL SOCIAL</t>
  </si>
  <si>
    <t>[3020000] APORTES NO CAPITALIZADOS</t>
  </si>
  <si>
    <t>[3040000] RESERVAS</t>
  </si>
  <si>
    <t>[3050000] RESULTADOS ACUMULADOS</t>
  </si>
  <si>
    <t>[3060000] AJUSTES POR INFLACIÓN AL CAPITAL</t>
  </si>
  <si>
    <t>[3070000] AJUSTES POR INFLACIÓN RESERVAS PATRIMONIALES</t>
  </si>
  <si>
    <t>TOTAL PATRIMONIO</t>
  </si>
  <si>
    <t>FUENTE: ASFI</t>
  </si>
  <si>
    <t>ESTADO DE RESULTADOS DE LA BOLSA BOLIVIANA DE VALORES</t>
  </si>
  <si>
    <t>INGRESOS</t>
  </si>
  <si>
    <t>[5100000] INGRESOS OPERACIONALES</t>
  </si>
  <si>
    <t>[5200000] INGRESOS FINANCIEROS</t>
  </si>
  <si>
    <t>[5300000] RECUPERACION DE INCOBRABLES</t>
  </si>
  <si>
    <t>[5500000] INGRESOS NO OPERACIONALES</t>
  </si>
  <si>
    <t>[5890000] ABONOS POR DIFERENCIA DE CAMBIO, MANTENIMIENTO DE VALOR Y AJUSTE POR INFLACIÓN</t>
  </si>
  <si>
    <t>TOTAL INGRESOS</t>
  </si>
  <si>
    <t>EGRESOS</t>
  </si>
  <si>
    <t>[4400000] GASTOS DE ADMINISTRACIÓN</t>
  </si>
  <si>
    <t>[4500000] GASTOS NO OPERACIONALES</t>
  </si>
  <si>
    <t>[4600000] IMPUESTO SOBRE LAS UTILIDADES DE LAS EMPRESAS</t>
  </si>
  <si>
    <t>[4890000] CARGOS POR DIFERENCIA DE CAMBIO, MANTENIMIENTO DE VALOR Y AJUSTE POR INFLACIÓN</t>
  </si>
  <si>
    <t>TOTAL EGRESOS</t>
  </si>
  <si>
    <t>AGENCIAS DE BOLSA</t>
  </si>
  <si>
    <t>BALANCE GENERAL Y ESTADO DE RESULTADOS</t>
  </si>
  <si>
    <t>BIA</t>
  </si>
  <si>
    <t>CAI</t>
  </si>
  <si>
    <t>CBA</t>
  </si>
  <si>
    <t>MIB</t>
  </si>
  <si>
    <t>NVA</t>
  </si>
  <si>
    <t>PAN</t>
  </si>
  <si>
    <t>SUD</t>
  </si>
  <si>
    <t>VUN</t>
  </si>
  <si>
    <t xml:space="preserve">BALANCE GENERAL </t>
  </si>
  <si>
    <t>[3030000] AJUSTES AL PATRIMONIO</t>
  </si>
  <si>
    <t xml:space="preserve">ESTADO DE RESULTADOS </t>
  </si>
  <si>
    <t>[4100000] GASTOS OPERACIONALES</t>
  </si>
  <si>
    <t>[4200000] GASTOS FINANCIEROS</t>
  </si>
  <si>
    <t>FUENTE: ASFI sobre la base de información remitida por las Agencias de Bolsa</t>
  </si>
  <si>
    <t>(En dólares estadounidenses)</t>
  </si>
  <si>
    <t>SAFI</t>
  </si>
  <si>
    <t>Fondo de Inversión</t>
  </si>
  <si>
    <t>Cartera     ($us.)</t>
  </si>
  <si>
    <t>No. de Participantes</t>
  </si>
  <si>
    <t>Tasas de  rendimiento (%)</t>
  </si>
  <si>
    <t>30 días</t>
  </si>
  <si>
    <t>90 días</t>
  </si>
  <si>
    <t>180 días</t>
  </si>
  <si>
    <t>360 días</t>
  </si>
  <si>
    <t>BISA</t>
  </si>
  <si>
    <t>CREDIFONDO</t>
  </si>
  <si>
    <t>FORTALEZA</t>
  </si>
  <si>
    <t>MERCANTIL</t>
  </si>
  <si>
    <t>NACIONAL</t>
  </si>
  <si>
    <t>UNION</t>
  </si>
  <si>
    <t>Total</t>
  </si>
  <si>
    <t>Tasa promedio ponderada</t>
  </si>
  <si>
    <t>FUENTE: Autoridad de Supervisión del Sistema Financiero sobre la base de reportes de las sociedades administradoras de fondos de inversión</t>
  </si>
  <si>
    <t xml:space="preserve">Var. Trimestre </t>
  </si>
  <si>
    <t>PREMIER</t>
  </si>
  <si>
    <t>BSP</t>
  </si>
  <si>
    <t>CAPITAL</t>
  </si>
  <si>
    <t>BSK</t>
  </si>
  <si>
    <t>EFECTIVO</t>
  </si>
  <si>
    <t>A MEDIDA</t>
  </si>
  <si>
    <t>AME</t>
  </si>
  <si>
    <t>CCP</t>
  </si>
  <si>
    <t>PORTAFOLIO</t>
  </si>
  <si>
    <t>CREDIFONDO CORTO PLAZO</t>
  </si>
  <si>
    <t>CFO</t>
  </si>
  <si>
    <t>PROSSIMO</t>
  </si>
  <si>
    <t>CREDIFONDO RENTA FIJA</t>
  </si>
  <si>
    <t>CREDIFONDO BOLIVIANOS</t>
  </si>
  <si>
    <t>PORVENIR</t>
  </si>
  <si>
    <t>PRODUCE GANANCIA</t>
  </si>
  <si>
    <t>CFB</t>
  </si>
  <si>
    <t>UFV RENDIMIENTO TOTAL</t>
  </si>
  <si>
    <t>FOL</t>
  </si>
  <si>
    <t>INVERSIÓN INTERNACIONAL</t>
  </si>
  <si>
    <t>FOP</t>
  </si>
  <si>
    <t>HORIZONTE</t>
  </si>
  <si>
    <t>PRD</t>
  </si>
  <si>
    <t>FOI</t>
  </si>
  <si>
    <t>HOR</t>
  </si>
  <si>
    <t>MFM</t>
  </si>
  <si>
    <t>POS</t>
  </si>
  <si>
    <t>CRB</t>
  </si>
  <si>
    <t>EFE</t>
  </si>
  <si>
    <t>OPORTUNO</t>
  </si>
  <si>
    <t>PBC</t>
  </si>
  <si>
    <t>OFI</t>
  </si>
  <si>
    <t>UNI</t>
  </si>
  <si>
    <t>DUN</t>
  </si>
  <si>
    <t>Tasa Promedio Ponderada</t>
  </si>
  <si>
    <t>UNIÓN</t>
  </si>
  <si>
    <t>CARTERA, PARTICIPANTES Y TASAS DE RENDIMIENTO DE LOS FONDOS DE INVERSIÓN CERRADOS</t>
  </si>
  <si>
    <t>Cartera</t>
  </si>
  <si>
    <t>Fondos de Inversion cerrados en Bolivianos</t>
  </si>
  <si>
    <t>Fondos de Inversion cerrados en Dólares Estadounidenses</t>
  </si>
  <si>
    <t>GESTIÓN ACTIVA</t>
  </si>
  <si>
    <t>FACTORING INTERNACIONAL</t>
  </si>
  <si>
    <t>Nota: La cartera esta expresada en la unidad de cuenta de denominación del Fondo de Inversión.</t>
  </si>
  <si>
    <t>EVOLUCIÓN DE LA CARTERA DE LOS FONDOS DE INVERSIÓN CERRADOS</t>
  </si>
  <si>
    <t>EVOLUCIÓN VALOR CUOTA  DE LOS FONDOS DE INVERSIÓN CERRADOS</t>
  </si>
  <si>
    <t>Nota: El valor cuota esta expresado en la unidad de cuenta de denominación del Fondo de Inversión.</t>
  </si>
  <si>
    <t>Cartera     
(Bs.)</t>
  </si>
  <si>
    <t>(En moneda nacional unidad de fomento a la vivienda UFV)</t>
  </si>
  <si>
    <t>Cartera      
(MNUFV)</t>
  </si>
  <si>
    <t>(En porcentajes)</t>
  </si>
  <si>
    <t>Var.      Anual</t>
  </si>
  <si>
    <t>Fondo  de
 Inversión</t>
  </si>
  <si>
    <t>SANTA CRUZ</t>
  </si>
  <si>
    <t>FONDO</t>
  </si>
  <si>
    <t>UFM</t>
  </si>
  <si>
    <t>FFU</t>
  </si>
  <si>
    <t>FII</t>
  </si>
  <si>
    <t>SFM</t>
  </si>
  <si>
    <t>OPU</t>
  </si>
  <si>
    <t>XTU</t>
  </si>
  <si>
    <t>RAC</t>
  </si>
  <si>
    <t>ACC</t>
  </si>
  <si>
    <t>FIN</t>
  </si>
  <si>
    <t>BMS</t>
  </si>
  <si>
    <t>MLP</t>
  </si>
  <si>
    <t>Total general</t>
  </si>
  <si>
    <t>Inv. Extranjero</t>
  </si>
  <si>
    <t>FUENTE: Autoridad de Supervisión del Sistema Finnaciero sobre la base de reportes de las sociedades administradoras de fondos de inversión</t>
  </si>
  <si>
    <t>EVOLUCIÓN DE LA INDUSTRIA DE FONDOS DE INVERSIÓN ABIERTOS -  ÚLTIMOS 12 MESES</t>
  </si>
  <si>
    <t>Indicador</t>
  </si>
  <si>
    <t>Var.Anual</t>
  </si>
  <si>
    <t>(En millones de dólares estadounidenses)</t>
  </si>
  <si>
    <t>Crec. mensual cartera</t>
  </si>
  <si>
    <t>(%)</t>
  </si>
  <si>
    <t>Número de participantes</t>
  </si>
  <si>
    <t xml:space="preserve">  Fondos en Dólares</t>
  </si>
  <si>
    <t>Tasa Rend. Prom. Pond.</t>
  </si>
  <si>
    <t>30 dias</t>
  </si>
  <si>
    <t xml:space="preserve">  Fondos en Bolivianos</t>
  </si>
  <si>
    <t>t</t>
  </si>
  <si>
    <t xml:space="preserve">  Fondos en UFV</t>
  </si>
  <si>
    <t>Var. Trimestre</t>
  </si>
  <si>
    <t>Var. Anual</t>
  </si>
  <si>
    <t>SOCIEDADES ADMINISTRADORAS DE FONDOS DE INVERSIÓN</t>
  </si>
  <si>
    <t xml:space="preserve">BALANCE GENERAL Y ESTADO DE RESULTADOS  </t>
  </si>
  <si>
    <t>SBI</t>
  </si>
  <si>
    <t>SCF</t>
  </si>
  <si>
    <t>SCM</t>
  </si>
  <si>
    <t>SFO</t>
  </si>
  <si>
    <t>SME</t>
  </si>
  <si>
    <t>SNA</t>
  </si>
  <si>
    <t>SSC</t>
  </si>
  <si>
    <t>SUN</t>
  </si>
  <si>
    <t>BALANCE GENERAL</t>
  </si>
  <si>
    <t>[100.00] ACTIVO</t>
  </si>
  <si>
    <t>[200.00] PASIVO</t>
  </si>
  <si>
    <t>[2100000] DOCUMENTOS Y CUENTAS POR PAGAR A LARGO PLAZO</t>
  </si>
  <si>
    <t>ESTADO DE RESULTADOS</t>
  </si>
  <si>
    <t>[500.00] INGRESOS</t>
  </si>
  <si>
    <t>[400.00] EGRESOS</t>
  </si>
  <si>
    <t xml:space="preserve">UTIL. (PERD.) </t>
  </si>
  <si>
    <t>DIVERSIFICACIÓN POR EMISOR Y VALOR DE MERCADO DE LA CARTERA DE INVERSIONES</t>
  </si>
  <si>
    <t xml:space="preserve">Monto
 Valorado </t>
  </si>
  <si>
    <t>Porcentaje 
de la Cartera</t>
  </si>
  <si>
    <t>Tesoro General de la Nación</t>
  </si>
  <si>
    <t>Fuente: Información elaborada a partir de los Informes Diarios del FRUV.</t>
  </si>
  <si>
    <t>Instrumento</t>
  </si>
  <si>
    <t xml:space="preserve">Monto 
Valorado </t>
  </si>
  <si>
    <t>Acciones</t>
  </si>
  <si>
    <t>Banco Los Andes Procredit S.A.</t>
  </si>
  <si>
    <t xml:space="preserve">Reporte de emisiones vigentes </t>
  </si>
  <si>
    <t xml:space="preserve">Tasas Promedio Ponderadas por plazo, emisor y tipo de moneda, valores de renta fija mercado Primario Compra Venta. </t>
  </si>
  <si>
    <t xml:space="preserve">Tasas Promedio Ponderadas por plazo, emisor y tipo de  moneda valores de Renta Fija operaciones en Bolsa: Mercado Secundario Compra-venta. </t>
  </si>
  <si>
    <t>Tasas Promedio Ponderadas por plazo, emisor y tipo de  moneda. Valores de Renta Fija. Operaciones en Bolsa: Reporto.</t>
  </si>
  <si>
    <t xml:space="preserve">Balance General y Estado de Resultados de las Agencias de Bolsa </t>
  </si>
  <si>
    <t>Diversificación de la cartera de los Fondos de Inversión por valor y emisor (por porcentaje de participación)</t>
  </si>
  <si>
    <t xml:space="preserve">Evolución del valor cuota de Fondos de Inversión en Bolivianos. Por Fondo. (en Bolivianos)  </t>
  </si>
  <si>
    <t xml:space="preserve">Evolución del valor cuota de Fondos de Inversión en Bolivianos indexados a la UFV. Por Fondo. (en UFV)  </t>
  </si>
  <si>
    <t>Balance General  y Estado de Resultados de las Sociedades Administradoras de Fondos de Inversión</t>
  </si>
  <si>
    <t>Fondo de la Comunidad S.A. F.F.P.</t>
  </si>
  <si>
    <t>Bonos Subordinados Banco Ganadero - Emisión 1</t>
  </si>
  <si>
    <t>Bonos Subordinados Banco Ganadero - Emisión 2</t>
  </si>
  <si>
    <t>Bonos Subordinados Banco Económico S.A. - Emisión 1</t>
  </si>
  <si>
    <t>BPC-1-E1A-10</t>
  </si>
  <si>
    <t>BPC-1-E1B-10</t>
  </si>
  <si>
    <t>BPC-1-N1C-10</t>
  </si>
  <si>
    <t>ASFI/DSV-ED-FSL-149/2009</t>
  </si>
  <si>
    <t>Ingenio Sucroalcoholero AGUAI S.A.</t>
  </si>
  <si>
    <t>Bonos AGUAI</t>
  </si>
  <si>
    <t>AGU-U1U-10</t>
  </si>
  <si>
    <t>ASFI/DSV-ED-SBC-146/2009</t>
  </si>
  <si>
    <t>Credibolsa S.A. Agencia de Bolsa Filial del Banco de Crédito de Bolivia S.A.</t>
  </si>
  <si>
    <t>ASFI/DSV-TD-COB-001/2010</t>
  </si>
  <si>
    <t>COB-TD-P-N1U</t>
  </si>
  <si>
    <t>Baa2.bo</t>
  </si>
  <si>
    <t>US$13.744.695,90</t>
  </si>
  <si>
    <t>Bs70.700.000</t>
  </si>
  <si>
    <t>Industrias de Aceite S.A. (FINO S.A.)</t>
  </si>
  <si>
    <t xml:space="preserve">Bonos IASA - Emisión 1 </t>
  </si>
  <si>
    <t>Bs262.500.000</t>
  </si>
  <si>
    <t>Santa Cruz Securities S.A. Agencia de Bolsa Filial de FASSIL FFP S.A.</t>
  </si>
  <si>
    <t>COB</t>
  </si>
  <si>
    <t>TOTAL PASIVO Y PATRIMONIO</t>
  </si>
  <si>
    <t>SZS</t>
  </si>
  <si>
    <t>RENTA ACTIVA CORTO PLAZO</t>
  </si>
  <si>
    <t>INTERÉS +</t>
  </si>
  <si>
    <t>CRECER</t>
  </si>
  <si>
    <t>DINERO</t>
  </si>
  <si>
    <t>Total Fondos en Dólares Estadounidenses</t>
  </si>
  <si>
    <t>Tasa Promedio Ponderada Fondos en Dólares Estadounidenses</t>
  </si>
  <si>
    <t>Total Fondos en Bolivianos</t>
  </si>
  <si>
    <t>Tasa Promedio Ponderada Fondos en Bolivianos</t>
  </si>
  <si>
    <t>MICROFINANZAS A</t>
  </si>
  <si>
    <t>MICROFINANZAS B</t>
  </si>
  <si>
    <t>MICROFINANZAS C</t>
  </si>
  <si>
    <t>MICROFINANZAS D</t>
  </si>
  <si>
    <t>Compra Venta</t>
  </si>
  <si>
    <t>DISPONIBLE</t>
  </si>
  <si>
    <t>INVERSIONES BURSÁTILES EN VALORES E INSTRUMENTOS REPRESENTATIVOS DE DEUDA</t>
  </si>
  <si>
    <t>INVERSIONES EN OPERACIONES DE REPORTO</t>
  </si>
  <si>
    <t>IMPUESTOS POR RECUPERAR</t>
  </si>
  <si>
    <t>GASTOS PAGADOS POR ANTICIPADO</t>
  </si>
  <si>
    <t>ACTIVOS DE USO RESTRINGIDO</t>
  </si>
  <si>
    <t>INVERSIONES PERMANENTES</t>
  </si>
  <si>
    <t>ACTIVO FIJO</t>
  </si>
  <si>
    <t>ACTIVO INTANGIBLE</t>
  </si>
  <si>
    <t>OTROS ACTIVOS</t>
  </si>
  <si>
    <t>CUENTAS DE REGISTRO DEUDORAS</t>
  </si>
  <si>
    <t>REGISTRO Y CUSTODIA DE LA ENTIDAD</t>
  </si>
  <si>
    <t>OBLIGACIONES POR FINANCIAMIENTO A CORTO PLAZO</t>
  </si>
  <si>
    <t>DOCUMENTOS Y CUENTAS POR PAGAR A CORTO PLAZO</t>
  </si>
  <si>
    <t>IMPUESTOS POR PAGAR</t>
  </si>
  <si>
    <t>INGRESOS DIFERIDOS</t>
  </si>
  <si>
    <t>OTROS PASIVOS CORRIENTES</t>
  </si>
  <si>
    <t>OBLIGACIONES  POR FINANCIAMIENTO A LARGO PLAZO</t>
  </si>
  <si>
    <t>DOCUMENTOS Y CUENTAS POR PAGAR A LARGO PLAZO</t>
  </si>
  <si>
    <t>CAPITAL SOCIAL</t>
  </si>
  <si>
    <t>APORTES NO CAPITALIZADOS</t>
  </si>
  <si>
    <t>RESERVAS</t>
  </si>
  <si>
    <t>RESULTADOS ACUMULADOS</t>
  </si>
  <si>
    <t>AJUSTES POR INFLACIÓN AL CAPITAL</t>
  </si>
  <si>
    <t>AJUSTES POR INFLACIÓN RESERVAS PATRIMONIALES</t>
  </si>
  <si>
    <t>CUENTAS DE ORDEN ACREEDORAS</t>
  </si>
  <si>
    <t>CUENTAS DE REGISTRO ACREEDORAS</t>
  </si>
  <si>
    <t>ACREEDORES POR REGISTRO Y CUSTODIA DE LA ENTIDAD</t>
  </si>
  <si>
    <t>TOTAL CUENTAS DE ORDEN DEUDORAS</t>
  </si>
  <si>
    <t>TOTAL CUENTAS DE REGISTRO DEUDORAS</t>
  </si>
  <si>
    <t>TOTAL CUENTAS DE REGISTRO ACREEDORAS</t>
  </si>
  <si>
    <t>TOTAL CUENTAS DE ORDEN ACREEDORAS</t>
  </si>
  <si>
    <t>OBLIGACIONES POR OPERACIONES BURSÁTILES A CORTO PLAZO</t>
  </si>
  <si>
    <t>AJUSTES AL PATRIMONIO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</si>
  <si>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</si>
  <si>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</si>
  <si>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</si>
  <si>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</si>
  <si>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</si>
  <si>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DE ADMINISTRACIÓN</t>
  </si>
  <si>
    <t>GASTOS NO OPERACIONALES</t>
  </si>
  <si>
    <t>IMPUESTO SOBRE LAS UTILIDADES DE LAS EMPRESAS</t>
  </si>
  <si>
    <t>CARGOS POR DIFERENCIA DE CAMBIO, MANTENIMIENTO DE VALOR Y AJUSTE POR INFLACIÓN</t>
  </si>
  <si>
    <t>PIL</t>
  </si>
  <si>
    <t>MCN</t>
  </si>
  <si>
    <t>PIL ANDINA S.A.</t>
  </si>
  <si>
    <t>Pil Andina S.A.</t>
  </si>
  <si>
    <t>AGU</t>
  </si>
  <si>
    <t>MIN</t>
  </si>
  <si>
    <t>HLT</t>
  </si>
  <si>
    <t xml:space="preserve">Aaa.bo </t>
  </si>
  <si>
    <t>Banco FIE S.A.</t>
  </si>
  <si>
    <t>Bonos Bisa Leasing II - Emisión 1</t>
  </si>
  <si>
    <t>US$8.000.000</t>
  </si>
  <si>
    <t>Bonos COBEE III - Emisión 1 Series A, B y C</t>
  </si>
  <si>
    <t>YPFB Transporte S.A.</t>
  </si>
  <si>
    <t>US$20.601.172</t>
  </si>
  <si>
    <t>US$79.773.540</t>
  </si>
  <si>
    <t>Bonos Electropaz II</t>
  </si>
  <si>
    <t>Bs70.700.000 MVDOL</t>
  </si>
  <si>
    <t>Programa Bonos ELFEC IV-UFV - Emisión 2</t>
  </si>
  <si>
    <t>Programa Bonos ELFEC IV - Emisión 3</t>
  </si>
  <si>
    <t>Programa Bonos ELFEC V - Emisión 1</t>
  </si>
  <si>
    <t>Programa Bonos ELFEC V - Emisión 2</t>
  </si>
  <si>
    <t>Programa Bonos ELFEC V - Emisión 3</t>
  </si>
  <si>
    <t>Bs21.500.000</t>
  </si>
  <si>
    <t>Programa Bonos Ferroviaria Andina - Emisión 1 Serie Única</t>
  </si>
  <si>
    <t>US$6.000.000</t>
  </si>
  <si>
    <t>Bonos FANCESA II - Emisión 3</t>
  </si>
  <si>
    <t>Bonos FANCESA II - Emisión 4</t>
  </si>
  <si>
    <t>Bs27.000.000</t>
  </si>
  <si>
    <t>Valores de Titularización de Contenido Crediticio Inti -Nafibo 006 - Series H,I,J</t>
  </si>
  <si>
    <t>US$156.380.000</t>
  </si>
  <si>
    <t>Microfinanzas - Fondo de Inversión Cerrado  (Serie A)</t>
  </si>
  <si>
    <t>Microfinanzas - Fondo de Inversión Cerrado  (Serie B)</t>
  </si>
  <si>
    <t>Microfinanzas - Fondo de Inversión Cerrado  (Serie C)</t>
  </si>
  <si>
    <t>Microfinanzas - Fondo de Inversión Cerrado  (Serie D)</t>
  </si>
  <si>
    <t>ASFI/DSV-ED-BSO-006/2010</t>
  </si>
  <si>
    <t>BSO-1-N1U-10</t>
  </si>
  <si>
    <t>BIL-2-E1B-10</t>
  </si>
  <si>
    <t>BIL-2-E1C-10</t>
  </si>
  <si>
    <t>BIL-2-E1D-10</t>
  </si>
  <si>
    <t>ASFI/DSV-ED-ELP-010/2010</t>
  </si>
  <si>
    <t>ELP-V1U-10</t>
  </si>
  <si>
    <t>Bonos Ferroviaria Andina - Emisión 1</t>
  </si>
  <si>
    <t>ASFI/DSV-ED-FCA-008/2010</t>
  </si>
  <si>
    <t>FCA-1-E1U-10</t>
  </si>
  <si>
    <t>ASFI/DSV-ED-ELF-005/2010</t>
  </si>
  <si>
    <t>ELF-2-N1U-10</t>
  </si>
  <si>
    <t>ASFI/DSV-ED-PIL-013/2010</t>
  </si>
  <si>
    <t>PIL-1-N1A-10</t>
  </si>
  <si>
    <t>PIL-1-N1B-10</t>
  </si>
  <si>
    <t>PIL-1-N1C-10</t>
  </si>
  <si>
    <t>PIL-1-N1D-10</t>
  </si>
  <si>
    <t>ASFI/DSV-TD-MCN-002/2010</t>
  </si>
  <si>
    <t>MCN-TD-NC</t>
  </si>
  <si>
    <t>MCN-TD-ND</t>
  </si>
  <si>
    <t>MCN-TD-NE</t>
  </si>
  <si>
    <t>XTRAVALOR</t>
  </si>
  <si>
    <t>[1030000] INVERSIONES EN OPERACIONES DE REPORTO</t>
  </si>
  <si>
    <t>[2030000] OBLIGACIONES POR OPERACIONES BURSÁTILES A CORTO PLAZO</t>
  </si>
  <si>
    <t>Banco de la Nación Argentina - Sucursal Bolivia</t>
  </si>
  <si>
    <t>Bs - UFV 1.312.500.000</t>
  </si>
  <si>
    <t>Bs48.569.800 UFV</t>
  </si>
  <si>
    <t>UFV - Bs 4.800.000</t>
  </si>
  <si>
    <t>UFV - Bs14.400.000</t>
  </si>
  <si>
    <t>Microcrédito IFD - Nafibo 017</t>
  </si>
  <si>
    <t>Valores de Titularización de Contenido Crediticio Microcrédito IFD Nafibo 017 (Serie C)</t>
  </si>
  <si>
    <t>Bs6.155.000</t>
  </si>
  <si>
    <t>Valores de Titularización de Contenido Crediticio Microcrédito IFD Nafibo 017 (Serie D)</t>
  </si>
  <si>
    <t>Bs6.165.000</t>
  </si>
  <si>
    <t>Valores de Titularización de Contenido Crediticio Microcrédito IFD Nafibo 017 (Serie E)</t>
  </si>
  <si>
    <t>Bs5.495.000</t>
  </si>
  <si>
    <t xml:space="preserve">DIVERSIFICACION POR INSTRUMENTO - VALOR DE CARTERA A PRECIO DE MERCADO </t>
  </si>
  <si>
    <t>AMX</t>
  </si>
  <si>
    <t>PEN</t>
  </si>
  <si>
    <t>Aaa.bo.lp</t>
  </si>
  <si>
    <t>BAA-</t>
  </si>
  <si>
    <t>BA+</t>
  </si>
  <si>
    <t>BAA</t>
  </si>
  <si>
    <t>Bonos COBEE II Serie Única</t>
  </si>
  <si>
    <t>B1-</t>
  </si>
  <si>
    <t>Programa de Emisiones Bonos Soboce V - Emisión 1, Serie Única</t>
  </si>
  <si>
    <t>Bonos Soboce V - Emisión 2, Serie Única</t>
  </si>
  <si>
    <t>Bonos AGUAI, Serie Única</t>
  </si>
  <si>
    <t>Emisión de Bonos Subordinados Banco FIE</t>
  </si>
  <si>
    <t>Bs.40.000.000</t>
  </si>
  <si>
    <t>Programa de Emisiones "Bonos Los Andes Pro Credit - Emisión 1 (series A, B)</t>
  </si>
  <si>
    <t>Programa de Emisiones de Bonos PIL ANDINA - Emisión 1 (Series A,B,C,D)</t>
  </si>
  <si>
    <t>Fondo Financiero Privado Ecofuturo S.A.</t>
  </si>
  <si>
    <t xml:space="preserve">Bonos Subordinados Ecofuturo </t>
  </si>
  <si>
    <t>Bs.27.180.000</t>
  </si>
  <si>
    <t>BAAA</t>
  </si>
  <si>
    <t>BA</t>
  </si>
  <si>
    <t>BA-</t>
  </si>
  <si>
    <t>BCCC</t>
  </si>
  <si>
    <t>BBBB+</t>
  </si>
  <si>
    <t>Bisa Leasing S.A. - Acciones</t>
  </si>
  <si>
    <t>Nivel 2</t>
  </si>
  <si>
    <t>Hidroeléctrica Boliviana S.A. - Acciones preferentes</t>
  </si>
  <si>
    <t>Renta Activa Bolivianos Fondo de Inversión Abierto Corto Plazo</t>
  </si>
  <si>
    <t>Fondo PROPYME UNIÓN Fondo de Inversión Cerrado</t>
  </si>
  <si>
    <t>BAAf</t>
  </si>
  <si>
    <t>EDG</t>
  </si>
  <si>
    <t>DOCUMENTOS POR COBRAR LARGO PLAZO</t>
  </si>
  <si>
    <t>RENTA ACTIVA BOLIVIANOS</t>
  </si>
  <si>
    <t>SUPERIOR</t>
  </si>
  <si>
    <t>PYME</t>
  </si>
  <si>
    <t>RBF</t>
  </si>
  <si>
    <t>1 - 7</t>
  </si>
  <si>
    <t>8 - 15</t>
  </si>
  <si>
    <t>16 - 22</t>
  </si>
  <si>
    <t>23 - 30</t>
  </si>
  <si>
    <t>31 - 37</t>
  </si>
  <si>
    <t>38 - 45</t>
  </si>
  <si>
    <t>Bonos Los Andes ProCredit - Emisión 1</t>
  </si>
  <si>
    <t>ASFI/DSV-ED-CLA-014/2010</t>
  </si>
  <si>
    <t>CLA-1-E1A-10</t>
  </si>
  <si>
    <t>CLA-1-E1B-10</t>
  </si>
  <si>
    <t>Banco para el Fomento a Iniciativas Económicas S.A.</t>
  </si>
  <si>
    <t>Bonos Subordinados Banco FIE</t>
  </si>
  <si>
    <t>FIE-N1U-10</t>
  </si>
  <si>
    <t>Compañía Americana de Construcciones S.R.L.</t>
  </si>
  <si>
    <t>Bonos Bioceánica I - Emisión 1</t>
  </si>
  <si>
    <t>CAC-1-E1U-10</t>
  </si>
  <si>
    <t>Bonos Subordinados Eco Futuro</t>
  </si>
  <si>
    <t>ASFI/DSV-ED-FEF-018/2010</t>
  </si>
  <si>
    <t>FEF-N1U-10</t>
  </si>
  <si>
    <t>Valores Unión S.A. Agencia de Bolsa Filial del Banco Unión S.A.</t>
  </si>
  <si>
    <t>Banco Do Brasil S.A.- Sucursal Bolivia</t>
  </si>
  <si>
    <t>Banco Unión S.A.</t>
  </si>
  <si>
    <t>Cooperativa de Ahorro y Crédito Jesús Nazareno Ltda.</t>
  </si>
  <si>
    <t>Fondo Financiero Privado Prodem S.A.</t>
  </si>
  <si>
    <t xml:space="preserve">Aa3.bo </t>
  </si>
  <si>
    <t>BDP Sociedad de Titularización S.A.</t>
  </si>
  <si>
    <t xml:space="preserve">Bonos Transredes  Emisión IV </t>
  </si>
  <si>
    <t xml:space="preserve">Bonos Transredes  Emisión V </t>
  </si>
  <si>
    <t>Cía. Americana de Construcciones S.R.L.</t>
  </si>
  <si>
    <t>Bonos Bioceánica I - emisión 1 (serie única)</t>
  </si>
  <si>
    <t>Bonos de Corto Plazo</t>
  </si>
  <si>
    <t>Corto Plazo M/E</t>
  </si>
  <si>
    <t>Corto Plazo M/N</t>
  </si>
  <si>
    <t>Fortaleza Porvenir Fondo de Inversión Abierto Largo Plazo</t>
  </si>
  <si>
    <t>Fondo de Microfinancieras, Fondo de Inversión Cerrado</t>
  </si>
  <si>
    <t>MICROFIC</t>
  </si>
  <si>
    <t>[1250000] DOCUMENTOS POR COBRAR LARGO PLAZO</t>
  </si>
  <si>
    <t>CBN</t>
  </si>
  <si>
    <t>TCO</t>
  </si>
  <si>
    <t>ABREVIATURAS</t>
  </si>
  <si>
    <t>Agencias de Bolsa</t>
  </si>
  <si>
    <t>Santa Cruz Securities S.A. Agencia de Bolsa Filial de Fassil F.F.P. S.A.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</si>
  <si>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</si>
  <si>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</si>
  <si>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</si>
  <si>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</si>
  <si>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</si>
  <si>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</si>
  <si>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Capital + Gestionadora de Activos Sociedad Administradora de Fondos de Inversión Sociedad Anónima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</si>
  <si>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</si>
  <si>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</si>
  <si>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</si>
  <si>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Sociedad Administradora de Fondos de Inversión Union S.A.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</si>
  <si>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</si>
  <si>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</si>
  <si>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</si>
  <si>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</si>
  <si>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</si>
  <si>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</si>
  <si>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</si>
  <si>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</si>
  <si>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</si>
  <si>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</si>
  <si>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</si>
  <si>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</si>
  <si>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</si>
  <si>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</si>
  <si>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Banco de Crédito de Bolivia Sociedad Anónima</t>
  </si>
  <si>
    <t>BCR</t>
  </si>
  <si>
    <t>Banco de Desarrollo Productivo S.A.M. - BDP S.A.M.- Banco de Segundo Piso</t>
  </si>
  <si>
    <t>NFB</t>
  </si>
  <si>
    <t>Banco Do Brasil S.A. - Sucursal Bolivia</t>
  </si>
  <si>
    <t>BDB</t>
  </si>
  <si>
    <t>Banco Ganadero Sociedad Anónima</t>
  </si>
  <si>
    <t>Bisa Leasing Sociedad Anónima</t>
  </si>
  <si>
    <t>BSG</t>
  </si>
  <si>
    <t>Bodegas y Viñedos de La Concepción S.A.</t>
  </si>
  <si>
    <t>Bolivian Oil Services Ltda.</t>
  </si>
  <si>
    <t>BLR</t>
  </si>
  <si>
    <t>Carlson Dividend Facility S.A.</t>
  </si>
  <si>
    <t>Cervecería Boliviana Nacional Sociedad Anónima</t>
  </si>
  <si>
    <t>Chacaltaya S.A.</t>
  </si>
  <si>
    <t>CHA</t>
  </si>
  <si>
    <t>Clínica Privada Niño Jesús S.A.</t>
  </si>
  <si>
    <t>CNJ</t>
  </si>
  <si>
    <t>Compañía Boliviana de Energía Eléctrica S.A.-Bolivian Power Company Limited - Sucursal Bolivia</t>
  </si>
  <si>
    <t>Compañia de Seguros y Reaseguros Fortaleza S.A.</t>
  </si>
  <si>
    <t>CRU</t>
  </si>
  <si>
    <t>Compañia Molinera Boliviana S.A.</t>
  </si>
  <si>
    <t>Droguería Inti S.A.</t>
  </si>
  <si>
    <t>ECO Futuro S.A. F.F.P.</t>
  </si>
  <si>
    <t>Empresa Comercializadora MIFARMA S.A.</t>
  </si>
  <si>
    <t>MIF</t>
  </si>
  <si>
    <t>Empresa de Ingeniería y Servicios Integrales Cochabamba S.A.</t>
  </si>
  <si>
    <t>Empresa de Luz y Fuerza Eléctrica de Oruro S.A.</t>
  </si>
  <si>
    <t>Empresa de Servicios Edeser S.A.</t>
  </si>
  <si>
    <t>Empresa Distribuidora de Gas Sucre Sociedad Anónima Mixta</t>
  </si>
  <si>
    <t>Empresa Eléctrica Corani Sociedad Anónima</t>
  </si>
  <si>
    <t>Empresa Eléctrica Guaracachi Sociedad Anónima</t>
  </si>
  <si>
    <t>Empresa Eléctrica Valle Hermoso S.A.</t>
  </si>
  <si>
    <t>Empresa Ferroviaria Andina Sociedad Anónima</t>
  </si>
  <si>
    <t>Empresa Nacional de Telecomunicaciones Sociedad Anónima</t>
  </si>
  <si>
    <t>Fábrica Nacional de Cemento Sociedad Anónima</t>
  </si>
  <si>
    <t>Ferroviaria Oriental S.A.</t>
  </si>
  <si>
    <t>Fondo de la Comunidad S.A.  F.F.P.</t>
  </si>
  <si>
    <t>FCO</t>
  </si>
  <si>
    <t>Fondo Financiero Privado PRODEM Sociedad Anónima</t>
  </si>
  <si>
    <t>Fortaleza Fondo Financiero Privado Sociedad Anónima</t>
  </si>
  <si>
    <t>Gas &amp; Electricidad S.A.</t>
  </si>
  <si>
    <t>Gobierno Autónomo Municipal de La Paz</t>
  </si>
  <si>
    <t>Gobierno Municipal de Santa Cruz de la Sierra</t>
  </si>
  <si>
    <t>MSC</t>
  </si>
  <si>
    <t>Hidroeléctrica Boliviana S.A.</t>
  </si>
  <si>
    <t>Impresiones Quality S.R.L.</t>
  </si>
  <si>
    <t>BSR</t>
  </si>
  <si>
    <t>LVI</t>
  </si>
  <si>
    <t>LSP</t>
  </si>
  <si>
    <t>Lloyd Aéreo Boliviano S.A.</t>
  </si>
  <si>
    <t>LAB</t>
  </si>
  <si>
    <t>Manufacturas Textiles Forno Sociedad Anónima</t>
  </si>
  <si>
    <t>MTF</t>
  </si>
  <si>
    <t>NSP</t>
  </si>
  <si>
    <t>Plasmar S.A.</t>
  </si>
  <si>
    <t>Productos de Mantenimiento Moderno MMP Bolivia LTDA</t>
  </si>
  <si>
    <t>MMP</t>
  </si>
  <si>
    <t>Productos Ecológicos Naturaleza S.A.</t>
  </si>
  <si>
    <t>PRS</t>
  </si>
  <si>
    <t>Siete Enanos S.A.</t>
  </si>
  <si>
    <t>SIE</t>
  </si>
  <si>
    <t>Sociedad Boliviana de Cemento S.A.</t>
  </si>
  <si>
    <t>Sociedad Hotelera Los Tajibos S.A.</t>
  </si>
  <si>
    <t>Tecnología Corporativa TCORP S.A.</t>
  </si>
  <si>
    <t>Terminal de Buses Cochabamba S.A.</t>
  </si>
  <si>
    <t>Vino Tinto S.A.</t>
  </si>
  <si>
    <t>VIT</t>
  </si>
  <si>
    <t>YPFB Andina S.A.</t>
  </si>
  <si>
    <t>YPFB CHACO S.A.</t>
  </si>
  <si>
    <t>Zona Franca Oruro S.A.</t>
  </si>
  <si>
    <t>NA</t>
  </si>
  <si>
    <t xml:space="preserve">FONDO DE RENTA UNIVERSAL DE VEJEZ </t>
  </si>
  <si>
    <t>Pagarés en Mesa de Negociación</t>
  </si>
  <si>
    <t>Tasas Promedio Ponderadas por Plazo, Emisor y Tipo de Moneda</t>
  </si>
  <si>
    <t>Seguros y Reaseguros Credinform International S.A.</t>
  </si>
  <si>
    <t>SPVS-IV-ED-MLP-125/2008</t>
  </si>
  <si>
    <t>MLP-E1U-08</t>
  </si>
  <si>
    <t>IOL</t>
  </si>
  <si>
    <t>TOTAL CANTIDAD VIGENTE</t>
  </si>
  <si>
    <t>Valor de la cartera</t>
  </si>
  <si>
    <t>Valor del Fondo</t>
  </si>
  <si>
    <t>EVOLUTIVO DE LA CARTERA DE IN VERSIONES Y VALOR DEL FONDO</t>
  </si>
  <si>
    <t>Eco Futuro S.A. F. F. P.</t>
  </si>
  <si>
    <t>Sudaval Agencia de Bolsa S.A. sigla "SUDAVAL S.A."</t>
  </si>
  <si>
    <t>SAFI BISA</t>
  </si>
  <si>
    <t>SAFI FORTALEZA</t>
  </si>
  <si>
    <t>OPCIÓN</t>
  </si>
  <si>
    <t>SEMBRAR</t>
  </si>
  <si>
    <t>PROPYME Unión</t>
  </si>
  <si>
    <t>ASFI/DSV-ED-BSO-016/2011</t>
  </si>
  <si>
    <t>BSO-1-N1U-11</t>
  </si>
  <si>
    <t>ASFI/DSV-ED-DIN-008/2011</t>
  </si>
  <si>
    <t>DIN-1-N1A-11</t>
  </si>
  <si>
    <t>DIN-1-N1B-11</t>
  </si>
  <si>
    <t>DIN-1-N1C-11</t>
  </si>
  <si>
    <t>DIN-1-N1D-11</t>
  </si>
  <si>
    <t>ASFI/DSV-ED-FEF-013/2011</t>
  </si>
  <si>
    <t>FEF-1-E1U-11</t>
  </si>
  <si>
    <t>Bonos 2011 Gravetal Bolivia</t>
  </si>
  <si>
    <t>GRB-E1U-11</t>
  </si>
  <si>
    <t>Industrias Oleaginosas S.A.</t>
  </si>
  <si>
    <t>Bonos IOL I - Emisión 1</t>
  </si>
  <si>
    <t>ASFI/DSV-ED-IOL-014/2011</t>
  </si>
  <si>
    <t>IOL-1-E1A-11</t>
  </si>
  <si>
    <t>IOL-1-E1B-11</t>
  </si>
  <si>
    <t>Valores de Titularización CRECER - BDP ST 021</t>
  </si>
  <si>
    <t>MCB-TD-NC</t>
  </si>
  <si>
    <t>MCB-TD-ND</t>
  </si>
  <si>
    <t>MCB-TD-NE</t>
  </si>
  <si>
    <t>Industrial Oleaginosas S.A.</t>
  </si>
  <si>
    <t>US$4.500.000-</t>
  </si>
  <si>
    <t>Bonos Inti IV, Emisión 1, series A,B,C y D</t>
  </si>
  <si>
    <t>Bs42.420.000.-</t>
  </si>
  <si>
    <t>Bonos 2011, Serie Única</t>
  </si>
  <si>
    <t>US$.60.000.000.-</t>
  </si>
  <si>
    <t>Bonos IOL I - Emisión 1, Series A y B</t>
  </si>
  <si>
    <t>US$.24.900.000.-</t>
  </si>
  <si>
    <t>US$60.000.000</t>
  </si>
  <si>
    <t>Programa de Emisiones Pagarés Bursátiles Fortaleza Leasing II</t>
  </si>
  <si>
    <t>Superior - Fondo Mutuo Mediano Plazo</t>
  </si>
  <si>
    <t>Opción Fondo de Inversión Mediano Plazo</t>
  </si>
  <si>
    <t>Xtravalor Unión Fondo de Inversión Abierto Mediano Plazo</t>
  </si>
  <si>
    <t>Fortaleza Renta Mixta Internacional fondo de inversión abierto a mediano plazo</t>
  </si>
  <si>
    <t>SEMBRAR micro capital fondo de inversión cerrado largo plazo</t>
  </si>
  <si>
    <t>QFC</t>
  </si>
  <si>
    <t>Quinoa Foods Company S.R.L.</t>
  </si>
  <si>
    <t>Emi-BLP</t>
  </si>
  <si>
    <t>Prg-PGB</t>
  </si>
  <si>
    <t>Prg-BLP</t>
  </si>
  <si>
    <t>Acc</t>
  </si>
  <si>
    <t>Acc Pref.</t>
  </si>
  <si>
    <t>Cuotas FIA</t>
  </si>
  <si>
    <t>Cuotas FIC</t>
  </si>
  <si>
    <t>Banco</t>
  </si>
  <si>
    <t>FFP</t>
  </si>
  <si>
    <t>IFD</t>
  </si>
  <si>
    <t>Mut/Coo</t>
  </si>
  <si>
    <t>BUP</t>
  </si>
  <si>
    <t>ZUR</t>
  </si>
  <si>
    <t>Banco BISA S.A.</t>
  </si>
  <si>
    <t>SAFI CREDIFONDO</t>
  </si>
  <si>
    <t>RENTA MIXTA INTERNACIONAL</t>
  </si>
  <si>
    <t>SAFI MERCANTIL</t>
  </si>
  <si>
    <t>SAFI NACIONAL</t>
  </si>
  <si>
    <t>SAFI UNIÓN</t>
  </si>
  <si>
    <t>EN ACCIÓN</t>
  </si>
  <si>
    <t>SAFI CAPITAL +</t>
  </si>
  <si>
    <t>IMPULSOR</t>
  </si>
  <si>
    <t>Renta Activa PYME</t>
  </si>
  <si>
    <t>PROQUINUA</t>
  </si>
  <si>
    <t>[1070000] INVERSIONES A CORTO PLAZO EN VALORES SIN OFERTA PÚBLICA</t>
  </si>
  <si>
    <t>SPA</t>
  </si>
  <si>
    <t>FRM</t>
  </si>
  <si>
    <t>EAF</t>
  </si>
  <si>
    <t>Banco de Desarrollo Productivo S.A.M. Banco de Segundo Piso</t>
  </si>
  <si>
    <t>Bonos BDP I - Emisión 1</t>
  </si>
  <si>
    <t>ASFI/DSV-ED-NFB-022/2011</t>
  </si>
  <si>
    <t>NFB-1-N1U-11</t>
  </si>
  <si>
    <t>Bonos Los Andes ProCredit - Emisión 2</t>
  </si>
  <si>
    <t>ASFI/DSV-ED-CLA-021/2011</t>
  </si>
  <si>
    <t>CLA-1-E1A-11</t>
  </si>
  <si>
    <t>CLA-1-E1B-11</t>
  </si>
  <si>
    <t>Bonos Banco FIE 1 - Emisión 1</t>
  </si>
  <si>
    <t>FIE-1-N1A-11</t>
  </si>
  <si>
    <t>FIE-1-N1B-11</t>
  </si>
  <si>
    <t>Bonos Subordinados Fassil - Emisión 1</t>
  </si>
  <si>
    <t>ASFI/DSV-ED-FSL-023/2011</t>
  </si>
  <si>
    <t>FSL-1-N1U-11</t>
  </si>
  <si>
    <t xml:space="preserve">Fundación Promujer </t>
  </si>
  <si>
    <t>Capacidad de pago</t>
  </si>
  <si>
    <t>Bs525.000.000</t>
  </si>
  <si>
    <t>Bs300.000.000</t>
  </si>
  <si>
    <t>Programa de Emisiones "Bonos Los Andes Pro Credit - Emisión 2 (series A, B)</t>
  </si>
  <si>
    <t>US$15.000.000</t>
  </si>
  <si>
    <t>Bonos 2011 Gravetal Bolivia , Serie Única</t>
  </si>
  <si>
    <t>Bonos Subordinados BNB I -Emisión 1</t>
  </si>
  <si>
    <t>Bonos Subordinados BNB I -Emisión 2</t>
  </si>
  <si>
    <t>Bonos Subordinados Banco Ganadero -Emisión 1</t>
  </si>
  <si>
    <t>Bonos Subordinados Banco Ganadero -Emisión 2</t>
  </si>
  <si>
    <t>Bonos Subordinados Banco Ganadero -Emisión 3</t>
  </si>
  <si>
    <t>Bonos Subordinados Banco Económico - Emisión 1</t>
  </si>
  <si>
    <t>Bonos Subordinados BancoSol -Emisión 1</t>
  </si>
  <si>
    <t>Bonos Subordinados BancoSol - Emisión 2</t>
  </si>
  <si>
    <t xml:space="preserve">Bonos Banco Sol - Emisión 1 </t>
  </si>
  <si>
    <t>Bs170.000.000</t>
  </si>
  <si>
    <t>Bonos Banco Fie 1 - Emisión 1</t>
  </si>
  <si>
    <t>Valores de Titularización de Contenido Crediticio Concordia-Nafibo 004 (Serie C)</t>
  </si>
  <si>
    <t>US$640.000</t>
  </si>
  <si>
    <t>Microcrédito IFD - BDP ST 021</t>
  </si>
  <si>
    <t xml:space="preserve"> </t>
  </si>
  <si>
    <t>T Corp Tecnología Corporativa S.A.</t>
  </si>
  <si>
    <t>III</t>
  </si>
  <si>
    <t>Nivel 3</t>
  </si>
  <si>
    <t>b</t>
  </si>
  <si>
    <t>Credifondo Renta Fija Fondo de Inversión Abierto Mediano Plazo</t>
  </si>
  <si>
    <t>Cuotas</t>
  </si>
  <si>
    <t>En ACCIÓN Fondo de Inversión Abierto Mediano Plazo</t>
  </si>
  <si>
    <t>BAf+</t>
  </si>
  <si>
    <t>Proquinua Unión Fondo de Inversión Cerrado</t>
  </si>
  <si>
    <t>BAAf-</t>
  </si>
  <si>
    <t xml:space="preserve">SEMBRAR micro capital fondo de inversión cerrado </t>
  </si>
  <si>
    <t xml:space="preserve">BAf </t>
  </si>
  <si>
    <t>ASFI/DSV-ED-SBC-001/2012</t>
  </si>
  <si>
    <t>SBC-6-N1U-12</t>
  </si>
  <si>
    <t>AESA</t>
  </si>
  <si>
    <t>Positiva</t>
  </si>
  <si>
    <t>Bonos Soboce VI - Emisión 1, Serie Única</t>
  </si>
  <si>
    <t>Valores de Titularización de Contenido Crediticio Inti -Nafibo 006 - Serie G</t>
  </si>
  <si>
    <t>Internacional Fondo de Inversion Cerrado</t>
  </si>
  <si>
    <t>PREVISIONES</t>
  </si>
  <si>
    <t>BNL</t>
  </si>
  <si>
    <t>TCB</t>
  </si>
  <si>
    <t>INTERNACIONAL</t>
  </si>
  <si>
    <t>[2020000] OBLIGACIONES POR FINANCIAMIENTO A CORTO PLAZO</t>
  </si>
  <si>
    <t>Telefónica Celular de Bolivia S.A.</t>
  </si>
  <si>
    <t>AA.</t>
  </si>
  <si>
    <t xml:space="preserve">F1+ </t>
  </si>
  <si>
    <t xml:space="preserve">AA </t>
  </si>
  <si>
    <t xml:space="preserve">AA+ </t>
  </si>
  <si>
    <t xml:space="preserve">AAA </t>
  </si>
  <si>
    <t>A+</t>
  </si>
  <si>
    <t xml:space="preserve">F1 </t>
  </si>
  <si>
    <t xml:space="preserve">A + </t>
  </si>
  <si>
    <t xml:space="preserve">A- </t>
  </si>
  <si>
    <t xml:space="preserve">BBB+ </t>
  </si>
  <si>
    <t xml:space="preserve">F2 </t>
  </si>
  <si>
    <t xml:space="preserve">BBB </t>
  </si>
  <si>
    <t>Diaconía - Fondo Rotativo de Inversión y Fomento</t>
  </si>
  <si>
    <t>A</t>
  </si>
  <si>
    <t xml:space="preserve">BBB- </t>
  </si>
  <si>
    <t xml:space="preserve">F3 </t>
  </si>
  <si>
    <t xml:space="preserve">AA- </t>
  </si>
  <si>
    <t xml:space="preserve">AA - </t>
  </si>
  <si>
    <t xml:space="preserve">BBB - </t>
  </si>
  <si>
    <t>Baa3.bo</t>
  </si>
  <si>
    <t>BNB Leasing S.A.</t>
  </si>
  <si>
    <t xml:space="preserve">Bonos BNB Leasing I - Emisión 1 </t>
  </si>
  <si>
    <t>Bs32.000.000</t>
  </si>
  <si>
    <t>Bonos COBEE III - Emisión 2 Series ünica</t>
  </si>
  <si>
    <t>US$5.000.000,00</t>
  </si>
  <si>
    <t>Bonos COBEE III - Emisión 3 Series ünica</t>
  </si>
  <si>
    <t>Bs42.875.000,00</t>
  </si>
  <si>
    <t>Bs34.000.000</t>
  </si>
  <si>
    <t>BAA+</t>
  </si>
  <si>
    <t>Bonos IASA II - Emisión 1</t>
  </si>
  <si>
    <t>Gravetal Bolivia S.A:</t>
  </si>
  <si>
    <t>Empresa Telefonica Celular de Bolivia S.A.</t>
  </si>
  <si>
    <t>Bonos Telecel S.A. - Emisión 1, Serie Única</t>
  </si>
  <si>
    <t>Bs1.360.000.000.-</t>
  </si>
  <si>
    <t>AA-</t>
  </si>
  <si>
    <t>Programa de Emisiones "Bonos Banco FIE 1 - Emisión 1" Series A y B</t>
  </si>
  <si>
    <t>AA+</t>
  </si>
  <si>
    <t>BBB+</t>
  </si>
  <si>
    <t>Telefónica celular de Bolivia S.A. TELECEL</t>
  </si>
  <si>
    <t>Programa de Emisiones de Bonos TELECEL S.A. - Emisión 1 (Serie Única)</t>
  </si>
  <si>
    <t>CAISA Agencia de Bolsa</t>
  </si>
  <si>
    <t>Programa de Emisiones de Bonos CAISA - Emisión 1 (Serie Única)</t>
  </si>
  <si>
    <t>US$2.900.000</t>
  </si>
  <si>
    <t>Denominación del Pagaré</t>
  </si>
  <si>
    <t xml:space="preserve">A </t>
  </si>
  <si>
    <t>CCC</t>
  </si>
  <si>
    <t>BBB-</t>
  </si>
  <si>
    <t xml:space="preserve">AA  </t>
  </si>
  <si>
    <t xml:space="preserve">A+ </t>
  </si>
  <si>
    <t xml:space="preserve">A - </t>
  </si>
  <si>
    <t>Cuotas de participación</t>
  </si>
  <si>
    <t>ASFI/DSV-ED-BNL-016/2012</t>
  </si>
  <si>
    <t>BNL-1-N1A-12</t>
  </si>
  <si>
    <t>BNL-1-N1B-12</t>
  </si>
  <si>
    <t>ASFI/DSV-ED-BPC-006/2012</t>
  </si>
  <si>
    <t>BPC-1-E1U-12</t>
  </si>
  <si>
    <t>ASFI/DSV-ED-BPC-007/2012</t>
  </si>
  <si>
    <t>BPC-1-N2U-12</t>
  </si>
  <si>
    <t>FIN-1-N1U-12</t>
  </si>
  <si>
    <t>Telefónica Celular de Bolivia S.A. (TELECEL)</t>
  </si>
  <si>
    <t>Bonos TELECEL S.A. - Emisión 1</t>
  </si>
  <si>
    <t>ASFI/DSV-ED-TCB-011/2012</t>
  </si>
  <si>
    <t>TCB-1-N1U-12</t>
  </si>
  <si>
    <t>Mercantile INVESTMENT Corporation (Bolivia) S.A.</t>
  </si>
  <si>
    <t>Panamerican INVESTMENT S.A.</t>
  </si>
  <si>
    <t>TYS</t>
  </si>
  <si>
    <t>MBD</t>
  </si>
  <si>
    <t>ESTRATÉGICO</t>
  </si>
  <si>
    <t>PANAMERICAN</t>
  </si>
  <si>
    <t>PYME PROGRESO A</t>
  </si>
  <si>
    <t>PYME PROGRESO B</t>
  </si>
  <si>
    <t>SMV</t>
  </si>
  <si>
    <t>Patrimonio Autónomo Microcrédito IFD - BDP ST 022</t>
  </si>
  <si>
    <t>Ajuste por inflación de Capital</t>
  </si>
  <si>
    <t>Ajuste por inflación de Reservas Patrimoniales</t>
  </si>
  <si>
    <t>Diferencia de Cambio, Mantenimiento de Valor y Ajuste por Inflación</t>
  </si>
  <si>
    <t>Impuestos a las Utilidades de las Empresas</t>
  </si>
  <si>
    <t>Bonos Subordinados BNB I - Emisión 1</t>
  </si>
  <si>
    <t>Bonos Subordinados BNB I - Emisión 2</t>
  </si>
  <si>
    <t>ASFI/DSV-ED-FIE-016/2010</t>
  </si>
  <si>
    <t>ASFI/DSV-ED-FIE-024/2011</t>
  </si>
  <si>
    <t>Bonos Subordinados BancoSol - Emisión 1</t>
  </si>
  <si>
    <t>Bonos BancoSol - Emisión 1</t>
  </si>
  <si>
    <t>Bonos BancoSol - Emisión 2</t>
  </si>
  <si>
    <t>ASFI/DSV-ED-BSO-021/2012</t>
  </si>
  <si>
    <t>BSO-1-N1U-12</t>
  </si>
  <si>
    <t>Bonos BISA Leasing II - Emisión 1</t>
  </si>
  <si>
    <t>ASFI/DSV-ED-BIL-012/2010</t>
  </si>
  <si>
    <t>Bonos BNB LEASING I - Emisión 1</t>
  </si>
  <si>
    <t>Compañía Americana de Construcciones S.R.L. (AMECO Ltda.)</t>
  </si>
  <si>
    <t>ASFI/DSV-ED-CAC-019/2010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</si>
  <si>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</si>
  <si>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</si>
  <si>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</si>
  <si>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</si>
  <si>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</si>
  <si>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Bonos COBEE III - Emisión 1</t>
  </si>
  <si>
    <t>ASFI/DSV-ED-PBC-004/2010</t>
  </si>
  <si>
    <t>Bonos COBEE III - Emisión 2</t>
  </si>
  <si>
    <t>Bonos COBEE III - Emisión 3</t>
  </si>
  <si>
    <t>Droguería INTI S.A.</t>
  </si>
  <si>
    <t>Bonos INTI IV Emisión 1</t>
  </si>
  <si>
    <t>Bonos Eco Futuro - Emisión 1</t>
  </si>
  <si>
    <t>Bonos ECOFUTURO - Emisión 2</t>
  </si>
  <si>
    <t>ASFI/DSV-ED-FEF-018/2012</t>
  </si>
  <si>
    <t>FEF-1-E1U-12</t>
  </si>
  <si>
    <t>Bonos ELFEC IV - Emisión 2</t>
  </si>
  <si>
    <t>Bonos ELFEC V - Emisión 1</t>
  </si>
  <si>
    <t>Bonos ELFEC V - Emisión 2</t>
  </si>
  <si>
    <t>ELF-2-U2U-08</t>
  </si>
  <si>
    <t>BONOS ELFEC IV - Emisión 3</t>
  </si>
  <si>
    <t>Bonos ELFEC V - Emisión 3</t>
  </si>
  <si>
    <t>Bonos Subordinados FASSIL - Emisión 1</t>
  </si>
  <si>
    <t>ASFI/DSV-ED-GRB-007/2011</t>
  </si>
  <si>
    <t>Bonos IASA - Emision 2</t>
  </si>
  <si>
    <t>ASFI/DSV-EM-AGU-001/2010</t>
  </si>
  <si>
    <t>Patrimonio Autónomo COBOCE-BISA ST Flujos de Ventas Futuras 002</t>
  </si>
  <si>
    <t>COBOCE-BISA ST Flujos de ventas 002 - Emision 1</t>
  </si>
  <si>
    <t>Patrimonio Autónomo Concordia - NAFIBO 004</t>
  </si>
  <si>
    <t>Concordia - NAFIBO 004</t>
  </si>
  <si>
    <t>Patrimonio Autónomo HIDROBOL-NAFIBO 016</t>
  </si>
  <si>
    <t>HIDROBOL-NAFIBO 016</t>
  </si>
  <si>
    <t>ASFI/DSV-PA-HDN-013/2009</t>
  </si>
  <si>
    <t>INTI-NAFIBO 006</t>
  </si>
  <si>
    <t>Liberty - NAFIBO 009</t>
  </si>
  <si>
    <t>Patrimonio Autónomo Microcrédito IFD-NAFIBO 017</t>
  </si>
  <si>
    <t>CRECER-NAFIBO 017</t>
  </si>
  <si>
    <t>Patrimonio Autónomo Miicrocrédito IFD - BDP ST 021</t>
  </si>
  <si>
    <t>ASFI/DSV-PA-MCB-001/2011</t>
  </si>
  <si>
    <t>Sinchi Wayra - NAFIBO 010</t>
  </si>
  <si>
    <t>SPVS-IV-PA-SWA-009/2008</t>
  </si>
  <si>
    <t>Sinchi Wayra - NAFIBO 015</t>
  </si>
  <si>
    <t>SPVS-IV-TD-SWI-013/2008</t>
  </si>
  <si>
    <t>Bonos PIL Andina - Emisión 1</t>
  </si>
  <si>
    <t>Sociedad Boliviana de Cemento S.A. "SOBOCE"</t>
  </si>
  <si>
    <t>Bonos SOBOCE V -Emisión 2</t>
  </si>
  <si>
    <t>Bonos SOBOCE VI - Emisión 1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</si>
  <si>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</si>
  <si>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</si>
  <si>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</si>
  <si>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</si>
  <si>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</si>
  <si>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</si>
  <si>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</si>
  <si>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La Boliviana Ciacruz Seguros Personales S.A.</t>
  </si>
  <si>
    <t>Crediseguro S.A. Seguros Personales</t>
  </si>
  <si>
    <t>La Boliviana Seguros Personales S.A.</t>
  </si>
  <si>
    <t xml:space="preserve">Bonos Banco Sol - Emisión 2 </t>
  </si>
  <si>
    <t>Bonos Banco Fie 1 - Emisión 2</t>
  </si>
  <si>
    <t>Bs250.000.000</t>
  </si>
  <si>
    <t>US$4.000.000</t>
  </si>
  <si>
    <t>TOYOSA S.A</t>
  </si>
  <si>
    <t>BONOS Toyosa I - Emisión 1 (Serie B, C, D y E)</t>
  </si>
  <si>
    <t>Programa de Emisiones "Bonos Banco FIE 1 - Emisión 2" Series A, B y C</t>
  </si>
  <si>
    <t>AA</t>
  </si>
  <si>
    <t>Microcrédito IFD - BDP ST 022</t>
  </si>
  <si>
    <t>Valores de Titularización CRECER BDP ST 022 (Serie B,C,D y E)</t>
  </si>
  <si>
    <t>Bs120.000.000</t>
  </si>
  <si>
    <t>BB1</t>
  </si>
  <si>
    <t>BB+</t>
  </si>
  <si>
    <t>MSC Estrategico Fondo de Inversión Cerrado</t>
  </si>
  <si>
    <t>PYME PROGRESO Fondo de Inversión Cerrado</t>
  </si>
  <si>
    <t>SEMBRAR Alimentario Fondo de Inversión Cerrado</t>
  </si>
  <si>
    <t>Cuotas de participación Serie Subordinada A</t>
  </si>
  <si>
    <t>Cuotas de participación Serie Preferente B</t>
  </si>
  <si>
    <t>Baf</t>
  </si>
  <si>
    <t>Bonos Banco FIE 1 - Emisión 2</t>
  </si>
  <si>
    <t>FIE-1-N1A-12</t>
  </si>
  <si>
    <t>FIE-1-N1B-12</t>
  </si>
  <si>
    <t>FIE-1-N1C-12</t>
  </si>
  <si>
    <t>ASFI/DSV-ED-FIE-024/2012</t>
  </si>
  <si>
    <t>BIL-2-N1A-12</t>
  </si>
  <si>
    <t>BIL-2-N1B-12</t>
  </si>
  <si>
    <t>BIL-2-N1C-12</t>
  </si>
  <si>
    <t>ASFI/DSV-ED-BIL-026/2012</t>
  </si>
  <si>
    <t xml:space="preserve">Panamerican Sociedad Administradora de 
 Fondos de Inversión S.A
</t>
  </si>
  <si>
    <t xml:space="preserve">Marca Verde Sociedad Administradora de
Fondos de Inversión S.A
</t>
  </si>
  <si>
    <t>Bonos Bisa Leasing II - Emisión 2</t>
  </si>
  <si>
    <t>Bs45.500.000</t>
  </si>
  <si>
    <t>Bonos Subordinados Banco Fie 2</t>
  </si>
  <si>
    <t>Bonos Ecofuturo - Emisión 1</t>
  </si>
  <si>
    <t>Bonos Ecofuturo - Emisión 2</t>
  </si>
  <si>
    <t>Bonos ELECTROPAZ III - Emisión 1</t>
  </si>
  <si>
    <t>Bs350.000.000</t>
  </si>
  <si>
    <t>Bonos ELECTROPAZ III - Emisión 1 (Series A, B y C)</t>
  </si>
  <si>
    <t>Programa de Emisiones de Bonos PIL ANDINA - Emisión 2 (Series A,B,C,D, E y F)</t>
  </si>
  <si>
    <t>Bs165.000.000</t>
  </si>
  <si>
    <t>Microcrédito IFD - BDP ST 023</t>
  </si>
  <si>
    <t>Valores de Titularización CIDRE BDP ST 023 (Serie A)</t>
  </si>
  <si>
    <t>Bs5.500.000</t>
  </si>
  <si>
    <t>Valores de Titularización CIDRE BDP ST 023 (Serie B,C,D y E)</t>
  </si>
  <si>
    <t>Bs22.000.000</t>
  </si>
  <si>
    <t>Baf-</t>
  </si>
  <si>
    <t>Renta Activa Emergente Fondos de Inversión Cerrado de Capital Privado</t>
  </si>
  <si>
    <t>Agroquinua Unión Fondo de Inversión Cerrado</t>
  </si>
  <si>
    <t>BB2</t>
  </si>
  <si>
    <t>BBBf</t>
  </si>
  <si>
    <t>NUT</t>
  </si>
  <si>
    <t>TRA</t>
  </si>
  <si>
    <t>BANCO FORTALEZA S.A.</t>
  </si>
  <si>
    <t>Bonos Subordinados Banco FIE 2</t>
  </si>
  <si>
    <t>ASFI/DSV-ED-FIE-031/2012</t>
  </si>
  <si>
    <t>FIE-N2U-12</t>
  </si>
  <si>
    <t>Bonos BISA LEASING II - Emisión 2</t>
  </si>
  <si>
    <t>ASFI/DSV-ED-ELP-029/2012</t>
  </si>
  <si>
    <t>ELP-1-N1A-12</t>
  </si>
  <si>
    <t>ELP-1-N1B-12</t>
  </si>
  <si>
    <t>ELP-1-N1C-12</t>
  </si>
  <si>
    <t>FIN-1-N2U-12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</si>
  <si>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</si>
  <si>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</si>
  <si>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</si>
  <si>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</si>
  <si>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</si>
  <si>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</si>
  <si>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</si>
  <si>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</si>
  <si>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</si>
  <si>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</si>
  <si>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</si>
  <si>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</si>
  <si>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</si>
  <si>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</si>
  <si>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</si>
  <si>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Dic-12</t>
  </si>
  <si>
    <t>MARCA VERDE SAFI</t>
  </si>
  <si>
    <t>AGROPERATIVO</t>
  </si>
  <si>
    <t>SEMBRAR ALIMENTARIO</t>
  </si>
  <si>
    <t>MBP</t>
  </si>
  <si>
    <t>SAFI SANTA CRUZ INVESTMENTS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</si>
  <si>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</si>
  <si>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</si>
  <si>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</si>
  <si>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</si>
  <si>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</si>
  <si>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</si>
  <si>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</si>
  <si>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</si>
  <si>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</si>
  <si>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ASFI/DSV-PA-MBD-001/2012</t>
  </si>
  <si>
    <t>MBD-TD-NB</t>
  </si>
  <si>
    <t>MBD-TD-NC</t>
  </si>
  <si>
    <t>MBD-TD-ND</t>
  </si>
  <si>
    <t>MBD-TD-NE</t>
  </si>
  <si>
    <t>Nota: la información puede presentar variaciones debido a reprocesos</t>
  </si>
  <si>
    <t>ÍNDICE</t>
  </si>
  <si>
    <t>Santa Cruz INVESTMENTS Sociedad Administradora de Fondos de Inversión S.A.</t>
  </si>
  <si>
    <t>Banco Fortaleza S.A.</t>
  </si>
  <si>
    <t>F1 +</t>
  </si>
  <si>
    <t>Panamerican Securieties S.A.</t>
  </si>
  <si>
    <t>A2.bo</t>
  </si>
  <si>
    <t>Bs60.000.000</t>
  </si>
  <si>
    <t>Bonos IASA II - Emisión 2</t>
  </si>
  <si>
    <t>Bs67.200.000</t>
  </si>
  <si>
    <t>Bonos IASA III - Emisión 1</t>
  </si>
  <si>
    <t>Bonos IOL I - Emisión 2, Series A, B y C</t>
  </si>
  <si>
    <t>Ferroviaria Oriental</t>
  </si>
  <si>
    <t>Bonos Ferroviaria Oriental - Emisión 1</t>
  </si>
  <si>
    <t>US$.3.000.000.-</t>
  </si>
  <si>
    <t>Emisión de Bonos BDP I - Emisión 1 (Serie Única)</t>
  </si>
  <si>
    <t>Emisión de Bonos BDP I - Emisión 2 (Serie Única)</t>
  </si>
  <si>
    <t>Emisión de Bonos BDP I - Emisión 3 (Serie Única)</t>
  </si>
  <si>
    <t>Emisión de Bonos BDP I - Emisión 4 (Serie Única)</t>
  </si>
  <si>
    <t>Emisión de Bonos Subordinados Banco FIE 2</t>
  </si>
  <si>
    <t>Bs.70.000.000</t>
  </si>
  <si>
    <t>Compañía Americana de Construcciónes S.R.L.</t>
  </si>
  <si>
    <t xml:space="preserve">US$5.000.000 </t>
  </si>
  <si>
    <t>Coboce - Bisa ST Flujos de Libre Disponibilidad de ventas futuras</t>
  </si>
  <si>
    <t>Valores de Titularización Coboce Bisa ST Flujos de libre disponibilidad de ventas futuras</t>
  </si>
  <si>
    <t>Agroperativo Fondo de Inversión Cerrado</t>
  </si>
  <si>
    <t>IMPULSOR Fondo de Inversión Cerrado</t>
  </si>
  <si>
    <t>Cuotas de participación Impulsor FIC</t>
  </si>
  <si>
    <t>BAf -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</si>
  <si>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</si>
  <si>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</si>
  <si>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</si>
  <si>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</si>
  <si>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</si>
  <si>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</si>
  <si>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Pagarés Bursátiles BISA Bolsa II - Emisión 8</t>
  </si>
  <si>
    <t>ASFI/DSV-ED-BIA-001/2013</t>
  </si>
  <si>
    <t>BIA-PB2-E8U</t>
  </si>
  <si>
    <t>Pagarés Bursátiles BISA Bolsa II - Emisión 9</t>
  </si>
  <si>
    <t>ASFI/DSV-ED-BIA-004/2013</t>
  </si>
  <si>
    <t>BIA-PB2-E9U</t>
  </si>
  <si>
    <t>Bonos BNB Leasing I - Emisión 2</t>
  </si>
  <si>
    <t>ASFI/DSV-ED-BNL-011/2013</t>
  </si>
  <si>
    <t>BNL-1-N1U-13</t>
  </si>
  <si>
    <t>Pagarés Bursátiles INTI II - Emisión 1</t>
  </si>
  <si>
    <t>ASFI/DSV-ED-DIN-002/2013</t>
  </si>
  <si>
    <t>DIN-PB2-N1U</t>
  </si>
  <si>
    <t>Empresa Ferroviaria Oriental S.A.</t>
  </si>
  <si>
    <t>ASFI/DSV-ED-EFO-009/2013</t>
  </si>
  <si>
    <t>EFO-1-E1A-13</t>
  </si>
  <si>
    <t>EFO-1-E1B-13</t>
  </si>
  <si>
    <t>EFO-1-E1C-13</t>
  </si>
  <si>
    <t>Pagarés Bursátiles Fortaleza Leasing II - Emisión 3</t>
  </si>
  <si>
    <t>ASFI/DSV-ED-FLE-003/2013</t>
  </si>
  <si>
    <t>FLE-PB2-N3U</t>
  </si>
  <si>
    <t>ASFI/DSV-ED-FIN-014/2012</t>
  </si>
  <si>
    <t>ASFI/DSV-ED-FIN-007/2013</t>
  </si>
  <si>
    <t>FIN-3-E1U-13</t>
  </si>
  <si>
    <t>Bonos IOL I - Emisión 2</t>
  </si>
  <si>
    <t>ASFI/DSV-ED-IOL-006/2013</t>
  </si>
  <si>
    <t>IOL-1-E1A-13</t>
  </si>
  <si>
    <t>IOL-1-E1B-13</t>
  </si>
  <si>
    <t>IOL-1-E1C-13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</si>
  <si>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</si>
  <si>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</si>
  <si>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</si>
  <si>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</si>
  <si>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Crecer BDP - ST 022</t>
  </si>
  <si>
    <t>Ene-13</t>
  </si>
  <si>
    <t>Feb-13</t>
  </si>
  <si>
    <t>Mar-13</t>
  </si>
  <si>
    <t>PGS</t>
  </si>
  <si>
    <t>CBT</t>
  </si>
  <si>
    <t>BALANCE GENERAL DE LAS EMPRESAS DE SUMINISTRO DE ELECTRICIDAD, GAS Y AGUA</t>
  </si>
  <si>
    <t>Construcción</t>
  </si>
  <si>
    <t>Agricultura y Ganadería</t>
  </si>
  <si>
    <t>Industrias Manufactureras</t>
  </si>
  <si>
    <t>BALANCE GENERAL DE EMPRESAS MANUFACTURERAS, DE AGRICULTURA Y GANADERÍA Y DE CONSTRUCCIÓN</t>
  </si>
  <si>
    <t>Hoteles y Restaurantes</t>
  </si>
  <si>
    <t>Transporte y Comunicaciones</t>
  </si>
  <si>
    <t>BALANCE GENERAL DE LAS EMPRESAS PETROLERAS, DE HOTELES Y RESTAURANTES Y DE TRANSPORTE Y COMUNICACIONES</t>
  </si>
  <si>
    <t>Comercio</t>
  </si>
  <si>
    <t>Actividades Inmobiliarias</t>
  </si>
  <si>
    <t>Otros Servicios Financieros</t>
  </si>
  <si>
    <t>ESTADO DE PÉRDIDAS Y GANANCIAS DE LAS EMPRESAS SUMINISTRO DE ELECTRICIDAD, GAS Y AGUA</t>
  </si>
  <si>
    <t>ESTADO DE PÉRDIDAS Y GANANCIAS DE EMPRESAS MANUFACTURERAS, DE AGRICULTURA Y GANADERÍA Y DE CONSTRUCCIÓN</t>
  </si>
  <si>
    <t>ESTADO DE PÉRDIDAS Y GANANCIAS DE LAS EMPRESAS PETROLERAS, DE HOTELES Y RESTAURANTES Y DE TRANSPORTE Y COMUNICACIONES</t>
  </si>
  <si>
    <t>ESTADO DE PÉRDIDAS Y GANANCIAS DE LAS EMPRESAS DE COMERCIO, DE ACTIVIDADES INMOBILIARIAS, MINERAS Y DE OTROS SERVICIOS FINANCIEROS</t>
  </si>
  <si>
    <t>INDICADORES FINANCIEROS DE LAS EMPRESAS DE SUMINISTRO DE ELECTRICIDAD, GAS Y AGUA</t>
  </si>
  <si>
    <t>INDICADORES FINANCIEROS DE LAS EMPRESAS MANUFACTURERAS, DE AGRICULTURA Y GANADERÍA Y DE CONSTRUCCIÓN</t>
  </si>
  <si>
    <t>INDICADORES FINANCIEROS DE LAS EMPRESAS PETROLERAS, DE HOTELES Y RESTAURANTES Y DE TRANSPORTE Y COMUNICACIONES</t>
  </si>
  <si>
    <t>Indicadores Financieros de Empresas de Suministro de Electricidad, Gas y Agua</t>
  </si>
  <si>
    <t>Indicadores Financieros de Empresas Manufactureras, de Agricultura y Ganadería y de Construcción</t>
  </si>
  <si>
    <t>Indicadores Financieros de Empresas Petroleras, de Hoteles y Restaurantes y de Transporte y Comunicaciones</t>
  </si>
  <si>
    <t>Indicadores Financieros de Empresas de Comercio, de Actvidades Inmobiliarias, Mineras y de Otros Servicios Financieros</t>
  </si>
  <si>
    <t>Balance General de Empresas de Suministro de Electricidad, Gas y Agua</t>
  </si>
  <si>
    <t>Balance General de Empresas Manufactureras, de Agricultura y Ganadería y de Construcción</t>
  </si>
  <si>
    <t>Balance General de Empresas de Comercio, de Actvidades Inmobiliarias, Mineras y de Otros Servicios Financieros</t>
  </si>
  <si>
    <t>Balance General de Empresas Petroleras, de Hoteles y Restaurantes y de Transporte y Comunicaciones</t>
  </si>
  <si>
    <t>Estados de Pérdidas y Ganancias de Empresas Suministro de Electricidad, Gas y Agua</t>
  </si>
  <si>
    <t>Estados de Pérdidas y Ganancias de Empresas Manufactureras, de Agricultura y Ganadería y de Construcción</t>
  </si>
  <si>
    <t>Estados de Pérdidas y Ganancias de Empresas Petroleras, de Hoteles y Restaurantes y de Transporte y Comunicaciones</t>
  </si>
  <si>
    <t>Estados de Pérdidas y Ganancias de Empresas de Comercio, de Actvidades Inmobiliarias, Mineras y de Otros Servicios Financieros</t>
  </si>
  <si>
    <t>EVOLUCIÓN DEL VALOR CUOTA DE LOS FONDOS DE INVERSIÓN CERRADOS MULTICUOTA</t>
  </si>
  <si>
    <t>MARGEN OPERATIVO</t>
  </si>
  <si>
    <t>MARGEN OPERATIVO FINANCIERO</t>
  </si>
  <si>
    <t>RESULTADO OPERACIONAL</t>
  </si>
  <si>
    <t>Margen Operativo de las Agencias de Bolsa</t>
  </si>
  <si>
    <t>Margen Operativo Financiero de las Agencias de Bolsa</t>
  </si>
  <si>
    <t>Resultado Operacional de las Agencias de Bolsa</t>
  </si>
  <si>
    <t>Evolución del valor cuota de los Fondos de Inversión Cerrrados Multicuota</t>
  </si>
  <si>
    <t>Evolución de la cartera de los Fondos de Inversión Cerrados Multicuota</t>
  </si>
  <si>
    <t>Cartera, participantes y tasas de rendimiento de los fondos de inversión cerrados multicuota</t>
  </si>
  <si>
    <t>Banco Central de Bolivia</t>
  </si>
  <si>
    <t>Certificados de Depósito del BCB (CDS)</t>
  </si>
  <si>
    <t>N000521324</t>
  </si>
  <si>
    <t>Sin Agencia</t>
  </si>
  <si>
    <t>Bonos BNB I - Emisión 1</t>
  </si>
  <si>
    <t>ASFI/DSV-ED-BNB-016/2013</t>
  </si>
  <si>
    <t>BNB-1-E1A-13</t>
  </si>
  <si>
    <t>BNB-1-E1B-13</t>
  </si>
  <si>
    <t>Bonos BANCO FIE 1 - Emisión 3</t>
  </si>
  <si>
    <t>ASFI/DSV-ED-FIE-017/2013</t>
  </si>
  <si>
    <t>FIE-1-N1A-13</t>
  </si>
  <si>
    <t>FIE-1-N1B-13</t>
  </si>
  <si>
    <t>Pagarés Bursátiles AMECO I - Emisión 1</t>
  </si>
  <si>
    <t>ASFI/DSV-ED-CAC-013/2013</t>
  </si>
  <si>
    <t>CAC-PB1-N1U</t>
  </si>
  <si>
    <t>Bonos Ferroviaria Oriental - Emisión 2</t>
  </si>
  <si>
    <t>ASFI/DSV-ED-EFO-012/2013</t>
  </si>
  <si>
    <t>EFO-1-N2A-13</t>
  </si>
  <si>
    <t>EFO-1-N2B-13</t>
  </si>
  <si>
    <t>EFO-1-N2C-13</t>
  </si>
  <si>
    <t>Pagarés Bursátiles Fortaleza Leasing II - Emisón 4</t>
  </si>
  <si>
    <t>ASFI/DSV-ED-FLE-014/2013</t>
  </si>
  <si>
    <t>FLE-PB2-N4U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</si>
  <si>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</si>
  <si>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</si>
  <si>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</si>
  <si>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</si>
  <si>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</si>
  <si>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</si>
  <si>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</si>
  <si>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</si>
  <si>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</si>
  <si>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Pagarés Bursátiles SC Securities - Emisión 5</t>
  </si>
  <si>
    <t>ASFI/DSV-ED-SZS-020/2013</t>
  </si>
  <si>
    <t>SZS-PB1-E5U</t>
  </si>
  <si>
    <t>Sociedad Agroindustrial Nutroil S.A.</t>
  </si>
  <si>
    <t>BONOS NUTRIOIL I - EMISION 1</t>
  </si>
  <si>
    <t>ASFI/DSV-ED-NUT-015/2013</t>
  </si>
  <si>
    <t>NUT-1-N1A-13</t>
  </si>
  <si>
    <t>NUT-1-N1B-13</t>
  </si>
  <si>
    <t>Transierra S.A.</t>
  </si>
  <si>
    <t>Bonos Transierra I - Emisión 1</t>
  </si>
  <si>
    <t>ASFI/DSV-ED-TRA-019/2013</t>
  </si>
  <si>
    <t>TRA-1-E1U-13</t>
  </si>
  <si>
    <t>AA -</t>
  </si>
  <si>
    <t>Fundación Boliviana para el Desarrollo FUBODE</t>
  </si>
  <si>
    <t>Bonos Banco Sol - Emisión 3</t>
  </si>
  <si>
    <t>Bs160.000.000</t>
  </si>
  <si>
    <t>Bonos Banco Fie 1 - Emisión 3</t>
  </si>
  <si>
    <t>Bs150.000.000</t>
  </si>
  <si>
    <t>Bs22.880.000</t>
  </si>
  <si>
    <t>$us135.000.000</t>
  </si>
  <si>
    <t>Sociedad Agroindustrial Nutrioil S.A,</t>
  </si>
  <si>
    <t>Bonos Nutrioil I - Emisión 1, Series A y B</t>
  </si>
  <si>
    <t>Bs170.000.000.-</t>
  </si>
  <si>
    <t>Bonos BNB I - Emisión 1 (Series A y B)</t>
  </si>
  <si>
    <t>US$24.900.000</t>
  </si>
  <si>
    <t>Programa de Emisiones "Bonos Banco FIE 1 - Emisión 3" Series A y B</t>
  </si>
  <si>
    <t>Programa de Emisiones de Bonos "Bonos Transierra I - Emisión 1 (Serie Única)</t>
  </si>
  <si>
    <t>US$135.000.000</t>
  </si>
  <si>
    <t>Programa de Emisiones de Pagarés Bursátiles AMECO I</t>
  </si>
  <si>
    <t>Abr-13</t>
  </si>
  <si>
    <t>May-13</t>
  </si>
  <si>
    <t>Jun-13</t>
  </si>
  <si>
    <t>REPORTE DE DEPÓSITOS A PLAZO FIJO</t>
  </si>
  <si>
    <t>GESTIÓN  : 2013</t>
  </si>
  <si>
    <t>BOLIVIANOS</t>
  </si>
  <si>
    <t>DÓLARES ESTADOUNIDENSES</t>
  </si>
  <si>
    <t>MANTENIMIENTO DE VALOR</t>
  </si>
  <si>
    <t>DENOMINACIÓN   DE  LA  EMISIÓN</t>
  </si>
  <si>
    <t>N° REGISTRO</t>
  </si>
  <si>
    <t>SERIES</t>
  </si>
  <si>
    <t>FECHA DE VENCIMIENTO</t>
  </si>
  <si>
    <t>AGENCIA COLOCADORA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</si>
  <si>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</si>
  <si>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</si>
  <si>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</si>
  <si>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</si>
  <si>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</si>
  <si>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</si>
  <si>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</si>
  <si>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BISA LEASING III - EMISION 1</t>
  </si>
  <si>
    <t>ASFI/DSV-ED-BIL-025/2013</t>
  </si>
  <si>
    <t>BIL-3-N1A-13</t>
  </si>
  <si>
    <t>BIL-3-N1B-13</t>
  </si>
  <si>
    <t>Bonos Subordinados ECOFUTURO 2 - Emisión 1</t>
  </si>
  <si>
    <t>ASFI/DSV-ED-FEF-024/2013</t>
  </si>
  <si>
    <t>FEF-2-N1U-13</t>
  </si>
  <si>
    <t>Pagarés Bursátiles IASA II - Emisión 1</t>
  </si>
  <si>
    <t>ASFI/DSV-ED-FIN-022/2013</t>
  </si>
  <si>
    <t>FIN-PB2-E1U</t>
  </si>
  <si>
    <t>Pagarés Bursátiles IASA II - Emisión 2</t>
  </si>
  <si>
    <t>ASFI/DSV-ED-FIN-027/2013</t>
  </si>
  <si>
    <t>FIN-PB2-E2U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</si>
  <si>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</si>
  <si>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</si>
  <si>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</si>
  <si>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</si>
  <si>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</si>
  <si>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</si>
  <si>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</si>
  <si>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</si>
  <si>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</si>
  <si>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</si>
  <si>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</si>
  <si>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</si>
  <si>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Valores Unión II - Emisión 1</t>
  </si>
  <si>
    <t>ASFI/DSV-ED-VUN-026/2016</t>
  </si>
  <si>
    <t>VUN-PB2-N1U</t>
  </si>
  <si>
    <t>Bonos Bisa Leasing III - Emisión 1</t>
  </si>
  <si>
    <t>Bs42.000.000</t>
  </si>
  <si>
    <t>Bonos Subordinados Ecofuturo 2 - Emisión 1</t>
  </si>
  <si>
    <t>Bs56.000.000.-</t>
  </si>
  <si>
    <t>Bs38.000.000.-</t>
  </si>
  <si>
    <t>Bonos Gas &amp; Electricidad - Emisión 1 (Serie A )</t>
  </si>
  <si>
    <t>Bs4.550.000</t>
  </si>
  <si>
    <t>Bonos Gas &amp; Electricidad - Emisión 1 (Series B, C, D, E, F y G)</t>
  </si>
  <si>
    <t>Bs46.550.000</t>
  </si>
  <si>
    <t>MERINCO S.A.</t>
  </si>
  <si>
    <t>Bonos BNB I - Emisión 2 (Series A y B)</t>
  </si>
  <si>
    <t>Programa de Emisiones de Pagarés Bursátiles IASA II – Emisión 1, serie Única</t>
  </si>
  <si>
    <t>Programa de Emisiones de Pagarés Bursátiles IASA II– Emisión 2, serie Única</t>
  </si>
  <si>
    <t xml:space="preserve">US$7.500.000 </t>
  </si>
  <si>
    <t>Pagarés Bursátiles Valores Union II - emisión 1 (serie única)</t>
  </si>
  <si>
    <t>Bs20.000.000.-</t>
  </si>
  <si>
    <t>Bs70.400.000</t>
  </si>
  <si>
    <t>Microcrédito IFD - BDP ST 025</t>
  </si>
  <si>
    <t>Valores de Titularización CRECER BDP ST 025 (Serie A)</t>
  </si>
  <si>
    <t>Valores de Titularización CRECER BDP ST 025 (Series B,C,D y E)</t>
  </si>
  <si>
    <t>Bs136.000.000</t>
  </si>
  <si>
    <t>Coboce - Bisa ST Flujos de ventas futuras 002</t>
  </si>
  <si>
    <t>Valores de Titularización Coboce Bisa ST Flujos  de ventas futuras  002 -Emisión 1</t>
  </si>
  <si>
    <t>2.bo</t>
  </si>
  <si>
    <t>AA +</t>
  </si>
  <si>
    <t>Renta Activa PyME Fondos de Inversión Cerrado de Capital Privado</t>
  </si>
  <si>
    <t>Otros Rubros</t>
  </si>
  <si>
    <t>INDICADORES FINANCIEROS DE LAS EMPRESAS DE COMERCIO, DE ACTIVIDADES INMOBILIARIAS, DE OTROS SERVICIOS FINANCIEROS Y DE OTROS RUBROS</t>
  </si>
  <si>
    <t>BALANCE GENERAL DE LAS EMPRESAS DE COMERCIO, DE ACTIVIDADES INMOBILIARIAS, DE OTROS SERVICIOS FINANCIEROS Y OTROS RUBROS</t>
  </si>
  <si>
    <t xml:space="preserve">INVERSIONES BURSÁTILES EN VALORES REPRESENTATIVOS DE DERECHO PATRIMONIAL </t>
  </si>
  <si>
    <t xml:space="preserve">DOCUMENTOS Y CUENTAS PENDIENTES DE COBRO </t>
  </si>
  <si>
    <t xml:space="preserve">PROVISIONES </t>
  </si>
  <si>
    <t>ACREEDORES POR VALORES DE TERCEROS EN CUSTODIA</t>
  </si>
  <si>
    <t xml:space="preserve">CARGOS POR INCOBRABILIDAD </t>
  </si>
  <si>
    <t>ULTRA UFV</t>
  </si>
  <si>
    <t xml:space="preserve"> BISA</t>
  </si>
  <si>
    <t xml:space="preserve"> CREDIFONDO</t>
  </si>
  <si>
    <t xml:space="preserve"> FORTALEZA</t>
  </si>
  <si>
    <t xml:space="preserve"> MERCANTIL</t>
  </si>
  <si>
    <t xml:space="preserve"> NACIONAL</t>
  </si>
  <si>
    <t xml:space="preserve"> SANTA CRUZ INVESTMENTS</t>
  </si>
  <si>
    <t xml:space="preserve"> UNIÓN</t>
  </si>
  <si>
    <t>N/A No aplicable</t>
  </si>
  <si>
    <t>EMERGENTE</t>
  </si>
  <si>
    <t>Fondos de Inversion cerrados en Dólares</t>
  </si>
  <si>
    <t>Total Fondos en Dólares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</si>
  <si>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</si>
  <si>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</si>
  <si>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</si>
  <si>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</si>
  <si>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</si>
  <si>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</si>
  <si>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</si>
  <si>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 xml:space="preserve">MICROFINANZAS </t>
  </si>
  <si>
    <t xml:space="preserve">PYME Progreso </t>
  </si>
  <si>
    <t>Jul-13</t>
  </si>
  <si>
    <t>Ago-13</t>
  </si>
  <si>
    <t>Sep-13</t>
  </si>
  <si>
    <t>MID</t>
  </si>
  <si>
    <t xml:space="preserve">[1040000] INVERSIONES BURSÁTILES EN VALORES REPRESENTATIVOS DE DERECHO PATRIMONIAL </t>
  </si>
  <si>
    <t xml:space="preserve">[1080000] DOCUMENTOS Y CUENTAS PENDIENTES DE COBRO </t>
  </si>
  <si>
    <t xml:space="preserve">[2060000] PROVISIONES </t>
  </si>
  <si>
    <t>[2120000] PREVISIONES</t>
  </si>
  <si>
    <t>[6070000] VALORES DE TERCEROS EN CUSTODIA O REGISTRO</t>
  </si>
  <si>
    <t>[7070000] ACREEDORES POR VALORES DE TERCEROS EN CUSTODIA</t>
  </si>
  <si>
    <t>[8010000] REGISTRO Y CUSTODIA DE LA ENTIDAD</t>
  </si>
  <si>
    <t>[9010000] ACREEDORES POR REGISTRO Y CUSTODIA DE LA ENTIDAD</t>
  </si>
  <si>
    <t xml:space="preserve">[4300000] CARGOS POR INCOBRABILIDAD </t>
  </si>
  <si>
    <t>Julio</t>
  </si>
  <si>
    <t>Agosto</t>
  </si>
  <si>
    <t>Septiembre</t>
  </si>
  <si>
    <t>MES      : DICIEMBRE</t>
  </si>
  <si>
    <t>AL  31  DE  DICIEMBRE  DE  2013</t>
  </si>
  <si>
    <t>N000521347</t>
  </si>
  <si>
    <t>Emisión de Bonos Subordinados - Banco de Crédito de Bolivia - Emisión I</t>
  </si>
  <si>
    <t>ASFI/DSV-ED-BTB-033/2013</t>
  </si>
  <si>
    <t>BTB-N1U-13</t>
  </si>
  <si>
    <t>Bonos Subordinados BEC II - Emisión 1</t>
  </si>
  <si>
    <t>ASFI/DSV-ED-BEC-030/2013</t>
  </si>
  <si>
    <t>BEC-2-N1U-13</t>
  </si>
  <si>
    <t>Bonos Subordinados BancoSol II</t>
  </si>
  <si>
    <t>ASFI/DSV-ED-BSO-032/2013</t>
  </si>
  <si>
    <t>BSO-N3U-13</t>
  </si>
  <si>
    <t>Distribuidora de electricidad La Paz S. A. DELAPAZ</t>
  </si>
  <si>
    <t>Pagarés Bursátiles INIT II - Emisión 2</t>
  </si>
  <si>
    <t>ASFI/DSV-ED-DIN-031/2013</t>
  </si>
  <si>
    <t>DIN-PB2-N2U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</si>
  <si>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</si>
  <si>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</si>
  <si>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</si>
  <si>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</si>
  <si>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</si>
  <si>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</si>
  <si>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PATRIMONIO AUTONOMO MICROCREDITO IFD-BDP ST 026</t>
  </si>
  <si>
    <t>Valores de Titularización IDEPRO - BDP ST 026</t>
  </si>
  <si>
    <t>ASFI/DSV/R-152033/2013</t>
  </si>
  <si>
    <t>MII-TD-NA</t>
  </si>
  <si>
    <t>MII-TD-NB</t>
  </si>
  <si>
    <t>MII-TD-NC</t>
  </si>
  <si>
    <t>MII-TD-ND</t>
  </si>
  <si>
    <t>MII-TD-NE</t>
  </si>
  <si>
    <t>MII-TD-NF</t>
  </si>
  <si>
    <t>Bonos Soboce VI - Emisión 2</t>
  </si>
  <si>
    <t>ASFI/DSV-ED-SBC-036/2013</t>
  </si>
  <si>
    <t>SBC-6-N1U-13</t>
  </si>
  <si>
    <t>Eco Futuro S.A. Fondo Financiero Privado</t>
  </si>
  <si>
    <t>F1+</t>
  </si>
  <si>
    <t>Fondo Financiero Privado FASSIL S.A.</t>
  </si>
  <si>
    <t>Revisión Posible Suba</t>
  </si>
  <si>
    <t>Bs 70,000,000</t>
  </si>
  <si>
    <t>Bonos Subordinados Banco Sol II</t>
  </si>
  <si>
    <t>Bs 34,800,000</t>
  </si>
  <si>
    <t>Bonos Soboce VI - Emisión 2, Serie Única</t>
  </si>
  <si>
    <t>Bs52.200.000</t>
  </si>
  <si>
    <t xml:space="preserve">US$3.000.000 </t>
  </si>
  <si>
    <t>B1</t>
  </si>
  <si>
    <t>Valores de Titularización de Contenido Crediticio Microcrédito IFD BDP ST 021 (Series C,D,E )</t>
  </si>
  <si>
    <t>Microcrédito IFD - BDP ST 026</t>
  </si>
  <si>
    <t>Valores de Titularización IDEPRO BDP ST 026 (Serie A)</t>
  </si>
  <si>
    <t>Bs4.000.000</t>
  </si>
  <si>
    <t>Valores de Titularización IDEPRO BDP ST 026 (Series B,C,D, E, F)</t>
  </si>
  <si>
    <t>Bs36.000.000</t>
  </si>
  <si>
    <t>Credifondo + Rendimiento, Fondo de Inversión Abierto a Mediano Plazo</t>
  </si>
  <si>
    <t>A-</t>
  </si>
  <si>
    <t>Acelerador de Empresas Fondo de Inversión de Cerrado</t>
  </si>
  <si>
    <t>K12 Fondo de Inversión Cerrado</t>
  </si>
  <si>
    <t>DICIEMBRE DE 2013</t>
  </si>
  <si>
    <t>AL 31 DE DICIEMBRE DE 2013</t>
  </si>
  <si>
    <t>AL  31  DE DICIEMBRE  DE  2013</t>
  </si>
  <si>
    <t>DEL 1 AL 31  DE  DICIEMBRE  DE  2013</t>
  </si>
  <si>
    <t>+ RENDIMIENTO</t>
  </si>
  <si>
    <t>ACELERADOR</t>
  </si>
  <si>
    <t>Oct-13</t>
  </si>
  <si>
    <t>Nov-13</t>
  </si>
  <si>
    <t>Dic-13</t>
  </si>
  <si>
    <t>CMR</t>
  </si>
  <si>
    <t>MII</t>
  </si>
  <si>
    <t>Liquidez y Otros</t>
  </si>
  <si>
    <t>Liquidez</t>
  </si>
  <si>
    <t>Otros</t>
  </si>
  <si>
    <t>[2070000] INGRESOS DIFERIDOS</t>
  </si>
  <si>
    <t>Bonos Corrientes</t>
  </si>
  <si>
    <t>Certificados de Depósito del Banco Central de Bolivia</t>
  </si>
  <si>
    <t>Octubre</t>
  </si>
  <si>
    <t>Noviembre</t>
  </si>
  <si>
    <t>Diciembre</t>
  </si>
  <si>
    <t>ASFI/DSV-ED-BCB-021/2013</t>
  </si>
  <si>
    <t>ASFI/DSV-ED-BCB-035/2013</t>
  </si>
  <si>
    <r>
      <rPr>
        <b/>
        <sz val="11"/>
        <rFont val="Times New Roman"/>
        <family val="1"/>
      </rPr>
      <t>CASO AMETEX:</t>
    </r>
    <r>
      <rPr>
        <sz val="11"/>
        <rFont val="Times New Roman"/>
        <family val="1"/>
      </rPr>
      <t xml:space="preserve"> De acuerdo a la Resolución ASFI 763/2013 se sancionó a AMÉRICA TEXTIL S.A. EN LIQUIDACIÓN con la Cancelación Definitiva de su autorización e inscripción como Emisor en el Registro del Mercado de Valores</t>
    </r>
  </si>
  <si>
    <t>CARTERA, PARTICIPANTES Y TASAS DE RENDIMIENTO DE LOS FONDOS DE INVERSIÓN ABIERTOS EN DÓLARES ESTADOUNIDENSES</t>
  </si>
  <si>
    <t>CARTERA, PARTICIPANTES Y TASAS DE RENDIMIENTO DE LOS FONDOS DE INVERSIÓN ABIERTOS EN BOLIVIANOS</t>
  </si>
  <si>
    <t>CARTERA, PARTICIPANTES Y TASAS DE RENDIMIENTO DE LOS FONDOS DE INVERSIÓN ABIERTOS EN BOLIVIANOS INDEXADOS A LAS UFV</t>
  </si>
  <si>
    <t>EVOLUCIÓN DE LA CARTERA DE LOS FONDOS DE INVERSIÓN 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</si>
  <si>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</si>
  <si>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</si>
  <si>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EVOLUCIÓN DE LA TASA DE RENDIMIENTO PROMEDIO PONDERADA A 30 DÍAS DE LOS FONDOS DE INVERSIÓN ABIERTOS EN BOLIVIANOS</t>
  </si>
  <si>
    <t>EVOLUCIÓN DE LA TASA DE RENDIMIENTO PROMEDIO PONDERADA A 30 DÍAS DE LOS FONDOS DE INVERSIÓN ABIERTOS EN BOLIVIANOS INDEXADOS A LA UFV</t>
  </si>
  <si>
    <t>DIVERSIFICACIÓN DE LA CARTERA DE LOS FONDOS DE INVERSIÓN ABIERTOS. POR VALOR Y EMISOR (EN DÓLARES ESTADOUNIDENSES)</t>
  </si>
  <si>
    <t>DIVERSIFICACIÓN DE LA CARTERA DE LOS FONDOS DE INVERSIÓN ABIERTOS. POR VALOR Y EMISOR (EN PORCENTAJE DE PARTICIPACIÓN)</t>
  </si>
  <si>
    <t>EVOLUCIÓN DEL VALOR CUOTA DE FONDOS DE INVERSIÓN ABIERTOS EN DÓLARES ESTADOUNIDENSES POR FONDO</t>
  </si>
  <si>
    <t>EVOLUCIÓN DEL VALOR CUOTA DE FONDOS DE INVERSIÓN ABIERTOS EN BOLIVIANOS POR FONDO</t>
  </si>
  <si>
    <t>EVOLUCIÓN DEL VALOR CUOTA DE FONDOS DE INVERSIÓN ABIERTOS EN BOLIVIANOS INDEXADOS A LA UFV POR FONDO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</si>
</sst>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-[$€-2]* #,##0.00_-;\-[$€-2]* #,##0.00_-;_-[$€-2]* \-??_-"/>
    <numFmt numFmtId="171" formatCode="_-* #,##0.00_-;\-* #,##0.00_-;_-* \-??_-;_-@_-"/>
    <numFmt numFmtId="172" formatCode="_ * #,##0.00_ ;_ * \-#,##0.00_ ;_ * \-??_ ;_ @_ "/>
    <numFmt numFmtId="173" formatCode="_(* #,##0.00_);_(* \(#,##0.00\);_(* \-??_);_(@_)"/>
    <numFmt numFmtId="174" formatCode="_ * #,##0_ ;_ * \-#,##0_ ;_ * \-_ ;_ @_ "/>
    <numFmt numFmtId="175" formatCode="_-* #,##0\ _p_t_a_-;\-* #,##0\ _p_t_a_-;_-* &quot;- &quot;_p_t_a_-;_-@_-"/>
    <numFmt numFmtId="176" formatCode="&quot;Al &quot;dd&quot; de &quot;mmmm&quot; de &quot;yyyy"/>
    <numFmt numFmtId="177" formatCode="d&quot; de &quot;mmm&quot; de &quot;yy"/>
    <numFmt numFmtId="178" formatCode="_-* #,##0.00\ _p_t_a_-;\-* #,##0.00\ _p_t_a_-;_-* &quot;- &quot;_p_t_a_-;_-@_-"/>
    <numFmt numFmtId="179" formatCode="_(* #,##0_);_(* \(#,##0\);_(* \-??_);_(@_)"/>
    <numFmt numFmtId="180" formatCode="mm/yy"/>
    <numFmt numFmtId="181" formatCode="_(* #,##0_);_(* \(#,##0\);_(* \-_);_(@_)"/>
    <numFmt numFmtId="182" formatCode="0.0%"/>
    <numFmt numFmtId="183" formatCode="_ * #,##0.0_ ;_ * \-#,##0.0_ ;_ * \-_ ;_ @_ "/>
    <numFmt numFmtId="184" formatCode="_ * #,##0.00_ ;_ * \-#,##0.00_ ;_ * \-_ ;_ @_ "/>
    <numFmt numFmtId="185" formatCode="&quot;Del 1 al &quot;d&quot; de &quot;mmmm&quot; de &quot;yyyy;@"/>
    <numFmt numFmtId="186" formatCode="_ * #,##0_ ;_ * \-#,##0_ ;_ * \-??_ ;_ @_ "/>
    <numFmt numFmtId="187" formatCode="#,##0_ ;[Red]\-#,##0\ "/>
    <numFmt numFmtId="188" formatCode="#,##0.00_ ;[Red]\-#,##0.00\ "/>
    <numFmt numFmtId="189" formatCode="&quot;Al &quot;[$-C0A]&quot;d de mmmm de yyyy&quot;;@"/>
    <numFmt numFmtId="190" formatCode="dd/mm/yy;@"/>
    <numFmt numFmtId="191" formatCode="0.0000%"/>
    <numFmt numFmtId="192" formatCode="_ * #,##0.0000_ ;_ * \-#,##0.0000_ ;_ * \-_ ;_ @_ "/>
    <numFmt numFmtId="193" formatCode="_-* #,##0_-;\-* #,##0_-;_-* \-??_-;_-@_-"/>
    <numFmt numFmtId="194" formatCode="dd/mm/yyyy;@"/>
    <numFmt numFmtId="195" formatCode="_ * #,##0_ ;_ * \-#,##0_ ;_ * &quot;-&quot;_ ;_ @_ "/>
    <numFmt numFmtId="196" formatCode="#,##0.0000"/>
    <numFmt numFmtId="197" formatCode="dd\-mm\-yyyy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\-??_);_(@_)"/>
    <numFmt numFmtId="204" formatCode="_-* #,##0\ _p_t_a_-;\-* #,##0\ _p_t_a_-;_-* &quot;-&quot;\ _p_t_a_-;_-@_-"/>
    <numFmt numFmtId="205" formatCode="0.0000"/>
    <numFmt numFmtId="206" formatCode="0.000"/>
    <numFmt numFmtId="207" formatCode="0.000%"/>
    <numFmt numFmtId="208" formatCode="0.00000%"/>
    <numFmt numFmtId="209" formatCode="#,##0.0"/>
    <numFmt numFmtId="210" formatCode="_(* #,##0.0_);_(* \(#,##0.0\);_(* &quot;-&quot;?_);_(@_)"/>
    <numFmt numFmtId="211" formatCode="mmm/yyyy"/>
    <numFmt numFmtId="212" formatCode="_(* #,##0_);_(* \(#,##0\);_(* &quot;-&quot;??_);_(@_)"/>
    <numFmt numFmtId="213" formatCode="mm"/>
    <numFmt numFmtId="214" formatCode="[$-409]dddd\,\ mmmm\ dd\,\ yyyy"/>
  </numFmts>
  <fonts count="10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46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sz val="8"/>
      <color indexed="17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theme="2"/>
      </right>
      <top/>
      <bottom/>
    </border>
    <border>
      <left style="thin">
        <color theme="2"/>
      </left>
      <right style="thin">
        <color theme="2"/>
      </right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/>
      <bottom/>
    </border>
    <border>
      <left style="medium">
        <color indexed="9"/>
      </left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>
        <color indexed="9"/>
      </right>
      <top/>
      <bottom/>
    </border>
    <border>
      <left style="medium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9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 style="thin">
        <color theme="2"/>
      </left>
      <right/>
      <top/>
      <bottom/>
    </border>
    <border>
      <left>
        <color indexed="63"/>
      </left>
      <right style="thin">
        <color theme="2"/>
      </right>
      <top/>
      <bottom/>
    </border>
    <border>
      <left/>
      <right/>
      <top style="thin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0" applyNumberFormat="0" applyBorder="0" applyAlignment="0" applyProtection="0"/>
    <xf numFmtId="0" fontId="81" fillId="28" borderId="1" applyNumberFormat="0" applyAlignment="0" applyProtection="0"/>
    <xf numFmtId="0" fontId="81" fillId="28" borderId="1" applyNumberFormat="0" applyAlignment="0" applyProtection="0"/>
    <xf numFmtId="0" fontId="82" fillId="29" borderId="2" applyNumberFormat="0" applyAlignment="0" applyProtection="0"/>
    <xf numFmtId="0" fontId="83" fillId="0" borderId="3" applyNumberFormat="0" applyFill="0" applyAlignment="0" applyProtection="0"/>
    <xf numFmtId="0" fontId="82" fillId="29" borderId="2" applyNumberFormat="0" applyAlignment="0" applyProtection="0"/>
    <xf numFmtId="173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41" fontId="77" fillId="0" borderId="0" applyFont="0" applyFill="0" applyBorder="0" applyAlignment="0" applyProtection="0"/>
    <xf numFmtId="173" fontId="0" fillId="0" borderId="0" applyFill="0" applyBorder="0" applyAlignment="0" applyProtection="0"/>
    <xf numFmtId="43" fontId="7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85" fillId="30" borderId="1" applyNumberFormat="0" applyAlignment="0" applyProtection="0"/>
    <xf numFmtId="170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85" fillId="30" borderId="1" applyNumberFormat="0" applyAlignment="0" applyProtection="0"/>
    <xf numFmtId="0" fontId="83" fillId="0" borderId="3" applyNumberFormat="0" applyFill="0" applyAlignment="0" applyProtection="0"/>
    <xf numFmtId="174" fontId="0" fillId="0" borderId="0" applyFill="0" applyBorder="0" applyAlignment="0" applyProtection="0"/>
    <xf numFmtId="181" fontId="0" fillId="0" borderId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7" fillId="32" borderId="7" applyNumberFormat="0" applyFont="0" applyAlignment="0" applyProtection="0"/>
    <xf numFmtId="0" fontId="0" fillId="32" borderId="7" applyNumberFormat="0" applyFont="0" applyAlignment="0" applyProtection="0"/>
    <xf numFmtId="0" fontId="77" fillId="32" borderId="7" applyNumberFormat="0" applyFont="0" applyAlignment="0" applyProtection="0"/>
    <xf numFmtId="0" fontId="91" fillId="28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77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1" fillId="28" borderId="8" applyNumberFormat="0" applyAlignment="0" applyProtection="0"/>
    <xf numFmtId="0" fontId="9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4" fillId="0" borderId="6" applyNumberFormat="0" applyFill="0" applyAlignment="0" applyProtection="0"/>
    <xf numFmtId="0" fontId="94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9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88" applyNumberFormat="1" applyFont="1" applyFill="1" applyBorder="1" applyAlignment="1" applyProtection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33" borderId="0" xfId="105" applyFont="1" applyFill="1" applyBorder="1">
      <alignment/>
      <protection/>
    </xf>
    <xf numFmtId="0" fontId="0" fillId="0" borderId="0" xfId="105">
      <alignment/>
      <protection/>
    </xf>
    <xf numFmtId="3" fontId="0" fillId="0" borderId="0" xfId="105" applyNumberFormat="1">
      <alignment/>
      <protection/>
    </xf>
    <xf numFmtId="3" fontId="0" fillId="0" borderId="0" xfId="105" applyNumberFormat="1" applyBorder="1">
      <alignment/>
      <protection/>
    </xf>
    <xf numFmtId="0" fontId="11" fillId="0" borderId="0" xfId="105" applyFont="1" applyAlignment="1">
      <alignment horizontal="center"/>
      <protection/>
    </xf>
    <xf numFmtId="0" fontId="7" fillId="0" borderId="0" xfId="105" applyFont="1">
      <alignment/>
      <protection/>
    </xf>
    <xf numFmtId="3" fontId="7" fillId="0" borderId="0" xfId="105" applyNumberFormat="1" applyFont="1" applyBorder="1">
      <alignment/>
      <protection/>
    </xf>
    <xf numFmtId="0" fontId="7" fillId="0" borderId="0" xfId="105" applyFont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 vertical="top"/>
    </xf>
    <xf numFmtId="177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77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177" fontId="3" fillId="0" borderId="0" xfId="0" applyNumberFormat="1" applyFont="1" applyFill="1" applyBorder="1" applyAlignment="1" applyProtection="1">
      <alignment horizontal="center" vertical="top"/>
      <protection locked="0"/>
    </xf>
    <xf numFmtId="177" fontId="0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5" fontId="29" fillId="0" borderId="0" xfId="95" applyFont="1" applyFill="1" applyBorder="1" applyAlignment="1" applyProtection="1">
      <alignment/>
      <protection/>
    </xf>
    <xf numFmtId="175" fontId="17" fillId="0" borderId="0" xfId="95" applyFont="1" applyFill="1" applyBorder="1" applyAlignment="1" applyProtection="1">
      <alignment/>
      <protection/>
    </xf>
    <xf numFmtId="175" fontId="17" fillId="0" borderId="0" xfId="95" applyFont="1" applyFill="1" applyBorder="1" applyAlignment="1" applyProtection="1">
      <alignment horizontal="left"/>
      <protection/>
    </xf>
    <xf numFmtId="175" fontId="18" fillId="0" borderId="0" xfId="95" applyFont="1" applyFill="1" applyBorder="1" applyAlignment="1" applyProtection="1">
      <alignment/>
      <protection/>
    </xf>
    <xf numFmtId="179" fontId="28" fillId="0" borderId="0" xfId="64" applyNumberFormat="1" applyFont="1" applyFill="1" applyBorder="1" applyAlignment="1" applyProtection="1">
      <alignment wrapText="1"/>
      <protection/>
    </xf>
    <xf numFmtId="179" fontId="33" fillId="0" borderId="0" xfId="64" applyNumberFormat="1" applyFont="1" applyFill="1" applyBorder="1" applyAlignment="1" applyProtection="1">
      <alignment wrapText="1"/>
      <protection/>
    </xf>
    <xf numFmtId="179" fontId="33" fillId="0" borderId="0" xfId="64" applyNumberFormat="1" applyFont="1" applyFill="1" applyBorder="1" applyAlignment="1" applyProtection="1">
      <alignment horizontal="left" wrapText="1"/>
      <protection/>
    </xf>
    <xf numFmtId="179" fontId="18" fillId="0" borderId="0" xfId="64" applyNumberFormat="1" applyFont="1" applyFill="1" applyBorder="1" applyAlignment="1" applyProtection="1">
      <alignment/>
      <protection/>
    </xf>
    <xf numFmtId="179" fontId="0" fillId="0" borderId="0" xfId="64" applyNumberFormat="1" applyFont="1" applyFill="1" applyBorder="1" applyAlignment="1" applyProtection="1">
      <alignment/>
      <protection/>
    </xf>
    <xf numFmtId="3" fontId="28" fillId="0" borderId="0" xfId="95" applyNumberFormat="1" applyFont="1" applyFill="1" applyBorder="1" applyAlignment="1" applyProtection="1">
      <alignment horizontal="left" wrapText="1"/>
      <protection/>
    </xf>
    <xf numFmtId="3" fontId="33" fillId="0" borderId="0" xfId="95" applyNumberFormat="1" applyFont="1" applyFill="1" applyBorder="1" applyAlignment="1" applyProtection="1">
      <alignment wrapText="1"/>
      <protection/>
    </xf>
    <xf numFmtId="3" fontId="33" fillId="0" borderId="0" xfId="95" applyNumberFormat="1" applyFont="1" applyFill="1" applyBorder="1" applyAlignment="1" applyProtection="1">
      <alignment horizontal="left" wrapText="1"/>
      <protection/>
    </xf>
    <xf numFmtId="3" fontId="18" fillId="0" borderId="0" xfId="0" applyNumberFormat="1" applyFont="1" applyFill="1" applyBorder="1" applyAlignment="1">
      <alignment/>
    </xf>
    <xf numFmtId="3" fontId="18" fillId="0" borderId="0" xfId="95" applyNumberFormat="1" applyFont="1" applyFill="1" applyBorder="1" applyAlignment="1" applyProtection="1">
      <alignment/>
      <protection/>
    </xf>
    <xf numFmtId="175" fontId="18" fillId="0" borderId="0" xfId="9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4" fillId="0" borderId="0" xfId="95" applyNumberFormat="1" applyFont="1" applyFill="1" applyBorder="1" applyAlignment="1" applyProtection="1">
      <alignment/>
      <protection/>
    </xf>
    <xf numFmtId="175" fontId="33" fillId="0" borderId="0" xfId="95" applyFont="1" applyFill="1" applyBorder="1" applyAlignment="1" applyProtection="1">
      <alignment horizontal="left" wrapText="1"/>
      <protection/>
    </xf>
    <xf numFmtId="0" fontId="29" fillId="0" borderId="0" xfId="96" applyNumberFormat="1" applyFont="1" applyFill="1" applyBorder="1" applyAlignment="1" applyProtection="1">
      <alignment horizontal="left"/>
      <protection/>
    </xf>
    <xf numFmtId="175" fontId="29" fillId="0" borderId="0" xfId="96" applyFont="1" applyFill="1" applyBorder="1" applyAlignment="1" applyProtection="1">
      <alignment/>
      <protection/>
    </xf>
    <xf numFmtId="175" fontId="17" fillId="0" borderId="0" xfId="96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175" fontId="33" fillId="0" borderId="0" xfId="96" applyFont="1" applyFill="1" applyBorder="1" applyAlignment="1" applyProtection="1">
      <alignment horizontal="right" wrapText="1"/>
      <protection/>
    </xf>
    <xf numFmtId="3" fontId="33" fillId="0" borderId="0" xfId="113" applyNumberFormat="1" applyFont="1" applyFill="1" applyBorder="1" applyAlignment="1">
      <alignment wrapText="1"/>
      <protection/>
    </xf>
    <xf numFmtId="3" fontId="33" fillId="0" borderId="0" xfId="96" applyNumberFormat="1" applyFont="1" applyFill="1" applyBorder="1" applyAlignment="1" applyProtection="1">
      <alignment horizontal="right" wrapText="1"/>
      <protection/>
    </xf>
    <xf numFmtId="3" fontId="33" fillId="0" borderId="0" xfId="113" applyNumberFormat="1" applyFont="1" applyFill="1" applyBorder="1" applyAlignment="1">
      <alignment horizontal="left" wrapText="1"/>
      <protection/>
    </xf>
    <xf numFmtId="3" fontId="28" fillId="0" borderId="0" xfId="113" applyNumberFormat="1" applyFont="1" applyFill="1" applyBorder="1" applyAlignment="1">
      <alignment horizontal="left" wrapText="1"/>
      <protection/>
    </xf>
    <xf numFmtId="0" fontId="33" fillId="0" borderId="0" xfId="113" applyFont="1" applyFill="1" applyBorder="1" applyAlignment="1">
      <alignment wrapText="1"/>
      <protection/>
    </xf>
    <xf numFmtId="0" fontId="33" fillId="0" borderId="0" xfId="113" applyFont="1" applyFill="1" applyBorder="1" applyAlignment="1">
      <alignment horizontal="left" wrapText="1"/>
      <protection/>
    </xf>
    <xf numFmtId="0" fontId="28" fillId="0" borderId="0" xfId="113" applyFont="1" applyFill="1" applyBorder="1" applyAlignment="1">
      <alignment horizontal="left" wrapText="1"/>
      <protection/>
    </xf>
    <xf numFmtId="0" fontId="33" fillId="0" borderId="0" xfId="112" applyFont="1" applyFill="1" applyBorder="1" applyAlignment="1">
      <alignment horizontal="left" wrapText="1"/>
      <protection/>
    </xf>
    <xf numFmtId="0" fontId="33" fillId="0" borderId="0" xfId="112" applyFont="1" applyFill="1" applyBorder="1" applyAlignment="1">
      <alignment horizontal="right" wrapText="1"/>
      <protection/>
    </xf>
    <xf numFmtId="0" fontId="2" fillId="0" borderId="0" xfId="112" applyFont="1" applyFill="1" applyBorder="1" applyAlignment="1">
      <alignment horizontal="right" wrapText="1"/>
      <protection/>
    </xf>
    <xf numFmtId="0" fontId="28" fillId="0" borderId="0" xfId="112" applyFont="1" applyFill="1" applyBorder="1" applyAlignment="1">
      <alignment horizontal="left" wrapText="1"/>
      <protection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0" fontId="0" fillId="0" borderId="0" xfId="1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29" fillId="0" borderId="0" xfId="104" applyFont="1" applyBorder="1">
      <alignment/>
      <protection/>
    </xf>
    <xf numFmtId="0" fontId="0" fillId="0" borderId="0" xfId="104" applyBorder="1">
      <alignment/>
      <protection/>
    </xf>
    <xf numFmtId="0" fontId="17" fillId="0" borderId="0" xfId="104" applyFont="1" applyFill="1" applyBorder="1" applyAlignment="1">
      <alignment horizontal="center" vertical="center"/>
      <protection/>
    </xf>
    <xf numFmtId="0" fontId="17" fillId="0" borderId="0" xfId="104" applyFont="1" applyFill="1" applyBorder="1" applyAlignment="1">
      <alignment horizontal="left" vertical="center" indent="1"/>
      <protection/>
    </xf>
    <xf numFmtId="174" fontId="18" fillId="0" borderId="0" xfId="92" applyNumberFormat="1" applyFont="1" applyFill="1" applyBorder="1" applyAlignment="1" applyProtection="1">
      <alignment/>
      <protection/>
    </xf>
    <xf numFmtId="0" fontId="17" fillId="34" borderId="0" xfId="104" applyFont="1" applyFill="1" applyBorder="1" applyAlignment="1">
      <alignment horizontal="center" vertical="center"/>
      <protection/>
    </xf>
    <xf numFmtId="0" fontId="29" fillId="0" borderId="0" xfId="104" applyFont="1" applyFill="1">
      <alignment/>
      <protection/>
    </xf>
    <xf numFmtId="0" fontId="18" fillId="0" borderId="0" xfId="104" applyFont="1" applyFill="1" applyBorder="1" applyAlignment="1">
      <alignment horizontal="left" indent="1"/>
      <protection/>
    </xf>
    <xf numFmtId="0" fontId="18" fillId="0" borderId="0" xfId="104" applyFont="1" applyFill="1" applyBorder="1">
      <alignment/>
      <protection/>
    </xf>
    <xf numFmtId="0" fontId="18" fillId="0" borderId="0" xfId="104" applyFont="1" applyFill="1" applyBorder="1" applyAlignment="1">
      <alignment horizontal="left" vertical="center" indent="1"/>
      <protection/>
    </xf>
    <xf numFmtId="184" fontId="18" fillId="0" borderId="0" xfId="92" applyNumberFormat="1" applyFont="1" applyFill="1" applyBorder="1" applyAlignment="1" applyProtection="1">
      <alignment/>
      <protection/>
    </xf>
    <xf numFmtId="184" fontId="20" fillId="0" borderId="0" xfId="92" applyNumberFormat="1" applyFont="1" applyFill="1" applyBorder="1" applyAlignment="1" applyProtection="1">
      <alignment/>
      <protection/>
    </xf>
    <xf numFmtId="4" fontId="17" fillId="0" borderId="0" xfId="104" applyNumberFormat="1" applyFont="1" applyFill="1" applyBorder="1" applyAlignment="1">
      <alignment horizontal="center" vertical="center"/>
      <protection/>
    </xf>
    <xf numFmtId="0" fontId="18" fillId="0" borderId="0" xfId="104" applyFont="1" applyBorder="1">
      <alignment/>
      <protection/>
    </xf>
    <xf numFmtId="0" fontId="29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188" fontId="29" fillId="0" borderId="0" xfId="0" applyNumberFormat="1" applyFont="1" applyFill="1" applyBorder="1" applyAlignment="1">
      <alignment horizontal="right" vertical="center"/>
    </xf>
    <xf numFmtId="181" fontId="0" fillId="0" borderId="0" xfId="65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2" fontId="0" fillId="0" borderId="0" xfId="119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0" fontId="4" fillId="0" borderId="0" xfId="104" applyFont="1" applyFill="1" applyBorder="1">
      <alignment/>
      <protection/>
    </xf>
    <xf numFmtId="0" fontId="3" fillId="0" borderId="0" xfId="104" applyFont="1" applyFill="1" applyBorder="1">
      <alignment/>
      <protection/>
    </xf>
    <xf numFmtId="0" fontId="18" fillId="0" borderId="0" xfId="104" applyFont="1" applyFill="1" applyBorder="1" applyAlignment="1">
      <alignment horizontal="left" vertical="center"/>
      <protection/>
    </xf>
    <xf numFmtId="0" fontId="18" fillId="0" borderId="0" xfId="104" applyFont="1" applyFill="1" applyBorder="1" applyAlignment="1">
      <alignment vertical="center"/>
      <protection/>
    </xf>
    <xf numFmtId="0" fontId="29" fillId="0" borderId="0" xfId="104" applyFont="1">
      <alignment/>
      <protection/>
    </xf>
    <xf numFmtId="0" fontId="0" fillId="35" borderId="0" xfId="105" applyFill="1">
      <alignment/>
      <protection/>
    </xf>
    <xf numFmtId="0" fontId="1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7" fillId="35" borderId="0" xfId="0" applyFont="1" applyFill="1" applyBorder="1" applyAlignment="1" applyProtection="1">
      <alignment/>
      <protection locked="0"/>
    </xf>
    <xf numFmtId="0" fontId="30" fillId="35" borderId="0" xfId="0" applyFont="1" applyFill="1" applyBorder="1" applyAlignment="1">
      <alignment/>
    </xf>
    <xf numFmtId="178" fontId="31" fillId="35" borderId="0" xfId="0" applyNumberFormat="1" applyFont="1" applyFill="1" applyBorder="1" applyAlignment="1">
      <alignment/>
    </xf>
    <xf numFmtId="178" fontId="31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78" fontId="18" fillId="35" borderId="0" xfId="0" applyNumberFormat="1" applyFont="1" applyFill="1" applyBorder="1" applyAlignment="1">
      <alignment/>
    </xf>
    <xf numFmtId="178" fontId="18" fillId="35" borderId="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8" fillId="35" borderId="0" xfId="0" applyFont="1" applyFill="1" applyBorder="1" applyAlignment="1">
      <alignment/>
    </xf>
    <xf numFmtId="4" fontId="18" fillId="35" borderId="0" xfId="0" applyNumberFormat="1" applyFont="1" applyFill="1" applyBorder="1" applyAlignment="1">
      <alignment/>
    </xf>
    <xf numFmtId="179" fontId="18" fillId="35" borderId="0" xfId="64" applyNumberFormat="1" applyFont="1" applyFill="1" applyBorder="1" applyAlignment="1" applyProtection="1">
      <alignment/>
      <protection/>
    </xf>
    <xf numFmtId="179" fontId="18" fillId="35" borderId="0" xfId="64" applyNumberFormat="1" applyFont="1" applyFill="1" applyBorder="1" applyAlignment="1" applyProtection="1">
      <alignment horizontal="left"/>
      <protection/>
    </xf>
    <xf numFmtId="3" fontId="33" fillId="35" borderId="0" xfId="95" applyNumberFormat="1" applyFont="1" applyFill="1" applyBorder="1" applyAlignment="1" applyProtection="1">
      <alignment horizontal="left" wrapText="1"/>
      <protection/>
    </xf>
    <xf numFmtId="3" fontId="33" fillId="35" borderId="0" xfId="95" applyNumberFormat="1" applyFont="1" applyFill="1" applyBorder="1" applyAlignment="1" applyProtection="1">
      <alignment wrapText="1"/>
      <protection/>
    </xf>
    <xf numFmtId="3" fontId="28" fillId="35" borderId="0" xfId="113" applyNumberFormat="1" applyFont="1" applyFill="1" applyBorder="1" applyAlignment="1">
      <alignment horizontal="left" wrapText="1"/>
      <protection/>
    </xf>
    <xf numFmtId="3" fontId="33" fillId="35" borderId="0" xfId="96" applyNumberFormat="1" applyFont="1" applyFill="1" applyBorder="1" applyAlignment="1" applyProtection="1">
      <alignment horizontal="right" wrapText="1"/>
      <protection/>
    </xf>
    <xf numFmtId="0" fontId="28" fillId="35" borderId="0" xfId="113" applyFont="1" applyFill="1" applyBorder="1" applyAlignment="1">
      <alignment horizontal="left" wrapText="1"/>
      <protection/>
    </xf>
    <xf numFmtId="2" fontId="0" fillId="35" borderId="0" xfId="119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>
      <alignment/>
    </xf>
    <xf numFmtId="10" fontId="0" fillId="35" borderId="0" xfId="119" applyNumberFormat="1" applyFont="1" applyFill="1" applyBorder="1" applyAlignment="1" applyProtection="1">
      <alignment horizontal="right"/>
      <protection/>
    </xf>
    <xf numFmtId="0" fontId="29" fillId="35" borderId="0" xfId="0" applyFont="1" applyFill="1" applyBorder="1" applyAlignment="1">
      <alignment horizontal="center"/>
    </xf>
    <xf numFmtId="0" fontId="18" fillId="35" borderId="0" xfId="104" applyFont="1" applyFill="1" applyBorder="1" applyAlignment="1">
      <alignment horizontal="left" vertical="center"/>
      <protection/>
    </xf>
    <xf numFmtId="0" fontId="18" fillId="35" borderId="0" xfId="104" applyFont="1" applyFill="1" applyBorder="1">
      <alignment/>
      <protection/>
    </xf>
    <xf numFmtId="192" fontId="18" fillId="35" borderId="0" xfId="92" applyNumberFormat="1" applyFont="1" applyFill="1" applyBorder="1" applyAlignment="1" applyProtection="1">
      <alignment/>
      <protection/>
    </xf>
    <xf numFmtId="10" fontId="18" fillId="35" borderId="0" xfId="104" applyNumberFormat="1" applyFont="1" applyFill="1" applyBorder="1" applyAlignment="1">
      <alignment horizontal="right" vertical="center" indent="2"/>
      <protection/>
    </xf>
    <xf numFmtId="0" fontId="18" fillId="35" borderId="0" xfId="104" applyFont="1" applyFill="1" applyBorder="1" applyAlignment="1">
      <alignment horizontal="center" vertical="center"/>
      <protection/>
    </xf>
    <xf numFmtId="4" fontId="18" fillId="35" borderId="0" xfId="92" applyNumberFormat="1" applyFont="1" applyFill="1" applyBorder="1" applyAlignment="1" applyProtection="1">
      <alignment/>
      <protection/>
    </xf>
    <xf numFmtId="4" fontId="18" fillId="35" borderId="0" xfId="92" applyNumberFormat="1" applyFont="1" applyFill="1" applyBorder="1" applyAlignment="1" applyProtection="1">
      <alignment horizontal="center"/>
      <protection/>
    </xf>
    <xf numFmtId="10" fontId="18" fillId="35" borderId="0" xfId="104" applyNumberFormat="1" applyFont="1" applyFill="1" applyBorder="1" applyAlignment="1">
      <alignment horizontal="center" vertical="center"/>
      <protection/>
    </xf>
    <xf numFmtId="0" fontId="18" fillId="35" borderId="0" xfId="104" applyFont="1" applyFill="1" applyBorder="1" applyAlignment="1">
      <alignment horizontal="center" vertical="center" wrapText="1"/>
      <protection/>
    </xf>
    <xf numFmtId="0" fontId="0" fillId="35" borderId="0" xfId="104" applyFont="1" applyFill="1" applyBorder="1">
      <alignment/>
      <protection/>
    </xf>
    <xf numFmtId="193" fontId="0" fillId="35" borderId="0" xfId="97" applyNumberFormat="1" applyFont="1" applyFill="1" applyBorder="1" applyAlignment="1" applyProtection="1">
      <alignment/>
      <protection/>
    </xf>
    <xf numFmtId="10" fontId="0" fillId="35" borderId="0" xfId="122" applyNumberFormat="1" applyFont="1" applyFill="1" applyBorder="1" applyAlignment="1" applyProtection="1">
      <alignment/>
      <protection/>
    </xf>
    <xf numFmtId="0" fontId="16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left" vertical="center" wrapText="1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95" fillId="37" borderId="0" xfId="0" applyFont="1" applyFill="1" applyBorder="1" applyAlignment="1">
      <alignment horizontal="center" vertical="center"/>
    </xf>
    <xf numFmtId="0" fontId="95" fillId="37" borderId="10" xfId="104" applyFont="1" applyFill="1" applyBorder="1" applyAlignment="1">
      <alignment horizontal="center" vertical="center"/>
      <protection/>
    </xf>
    <xf numFmtId="0" fontId="95" fillId="37" borderId="10" xfId="104" applyFont="1" applyFill="1" applyBorder="1" applyAlignment="1">
      <alignment horizontal="left" vertical="center" indent="1"/>
      <protection/>
    </xf>
    <xf numFmtId="180" fontId="96" fillId="37" borderId="0" xfId="0" applyNumberFormat="1" applyFont="1" applyFill="1" applyBorder="1" applyAlignment="1">
      <alignment horizontal="center" vertical="center" wrapText="1"/>
    </xf>
    <xf numFmtId="0" fontId="97" fillId="37" borderId="0" xfId="104" applyFont="1" applyFill="1" applyBorder="1" applyAlignment="1">
      <alignment horizontal="center" vertical="center"/>
      <protection/>
    </xf>
    <xf numFmtId="0" fontId="27" fillId="38" borderId="0" xfId="104" applyFont="1" applyFill="1" applyBorder="1" applyAlignment="1">
      <alignment horizontal="center"/>
      <protection/>
    </xf>
    <xf numFmtId="0" fontId="17" fillId="39" borderId="0" xfId="104" applyFont="1" applyFill="1" applyBorder="1" applyAlignment="1">
      <alignment horizontal="center" vertical="center"/>
      <protection/>
    </xf>
    <xf numFmtId="0" fontId="17" fillId="39" borderId="0" xfId="104" applyFont="1" applyFill="1" applyBorder="1" applyAlignment="1">
      <alignment horizontal="left" vertical="center" indent="1"/>
      <protection/>
    </xf>
    <xf numFmtId="174" fontId="17" fillId="39" borderId="0" xfId="92" applyFont="1" applyFill="1" applyBorder="1" applyAlignment="1" applyProtection="1">
      <alignment horizontal="center" vertical="center"/>
      <protection/>
    </xf>
    <xf numFmtId="0" fontId="3" fillId="40" borderId="0" xfId="0" applyFont="1" applyFill="1" applyAlignment="1">
      <alignment/>
    </xf>
    <xf numFmtId="0" fontId="5" fillId="40" borderId="0" xfId="88" applyNumberFormat="1" applyFont="1" applyFill="1" applyBorder="1" applyAlignment="1" applyProtection="1">
      <alignment horizontal="justify"/>
      <protection/>
    </xf>
    <xf numFmtId="0" fontId="5" fillId="0" borderId="0" xfId="88" applyAlignment="1">
      <alignment/>
    </xf>
    <xf numFmtId="0" fontId="5" fillId="0" borderId="0" xfId="88" applyFont="1" applyAlignment="1">
      <alignment/>
    </xf>
    <xf numFmtId="0" fontId="98" fillId="4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17" fontId="95" fillId="41" borderId="0" xfId="0" applyNumberFormat="1" applyFont="1" applyFill="1" applyBorder="1" applyAlignment="1">
      <alignment horizontal="right" vertical="center" wrapText="1"/>
    </xf>
    <xf numFmtId="193" fontId="29" fillId="0" borderId="0" xfId="97" applyNumberFormat="1" applyFont="1" applyFill="1" applyBorder="1" applyAlignment="1" applyProtection="1">
      <alignment/>
      <protection/>
    </xf>
    <xf numFmtId="10" fontId="29" fillId="0" borderId="0" xfId="122" applyNumberFormat="1" applyFont="1" applyFill="1" applyBorder="1" applyAlignment="1" applyProtection="1">
      <alignment/>
      <protection/>
    </xf>
    <xf numFmtId="2" fontId="18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3" fontId="28" fillId="0" borderId="0" xfId="95" applyNumberFormat="1" applyFont="1" applyFill="1" applyBorder="1" applyAlignment="1" applyProtection="1">
      <alignment horizontal="left" vertical="center" wrapText="1"/>
      <protection/>
    </xf>
    <xf numFmtId="3" fontId="33" fillId="0" borderId="0" xfId="95" applyNumberFormat="1" applyFont="1" applyFill="1" applyBorder="1" applyAlignment="1" applyProtection="1">
      <alignment horizontal="left" vertical="center" wrapText="1"/>
      <protection/>
    </xf>
    <xf numFmtId="3" fontId="33" fillId="0" borderId="0" xfId="95" applyNumberFormat="1" applyFont="1" applyFill="1" applyBorder="1" applyAlignment="1" applyProtection="1">
      <alignment horizontal="right" vertical="center" wrapText="1"/>
      <protection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95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Font="1" applyFill="1" applyBorder="1" applyAlignment="1">
      <alignment horizontal="center"/>
    </xf>
    <xf numFmtId="183" fontId="0" fillId="0" borderId="0" xfId="93" applyNumberFormat="1" applyFont="1" applyFill="1" applyBorder="1" applyAlignment="1" applyProtection="1">
      <alignment horizontal="center"/>
      <protection/>
    </xf>
    <xf numFmtId="174" fontId="0" fillId="0" borderId="0" xfId="93" applyNumberFormat="1" applyFont="1" applyFill="1" applyBorder="1" applyAlignment="1" applyProtection="1">
      <alignment horizontal="center"/>
      <protection/>
    </xf>
    <xf numFmtId="186" fontId="0" fillId="0" borderId="0" xfId="101" applyNumberFormat="1" applyFont="1" applyFill="1" applyBorder="1" applyAlignment="1" applyProtection="1">
      <alignment/>
      <protection/>
    </xf>
    <xf numFmtId="174" fontId="0" fillId="0" borderId="0" xfId="93" applyNumberFormat="1" applyFont="1" applyFill="1" applyBorder="1" applyAlignment="1" applyProtection="1">
      <alignment/>
      <protection/>
    </xf>
    <xf numFmtId="183" fontId="46" fillId="35" borderId="0" xfId="93" applyNumberFormat="1" applyFont="1" applyFill="1" applyBorder="1" applyAlignment="1" applyProtection="1">
      <alignment horizontal="right" vertical="top" wrapText="1"/>
      <protection/>
    </xf>
    <xf numFmtId="174" fontId="29" fillId="0" borderId="0" xfId="93" applyNumberFormat="1" applyFont="1" applyFill="1" applyBorder="1" applyAlignment="1" applyProtection="1">
      <alignment horizontal="center"/>
      <protection/>
    </xf>
    <xf numFmtId="174" fontId="99" fillId="0" borderId="0" xfId="93" applyNumberFormat="1" applyFont="1" applyFill="1" applyBorder="1" applyAlignment="1" applyProtection="1">
      <alignment/>
      <protection/>
    </xf>
    <xf numFmtId="174" fontId="97" fillId="0" borderId="0" xfId="93" applyNumberFormat="1" applyFont="1" applyFill="1" applyBorder="1" applyAlignment="1" applyProtection="1">
      <alignment/>
      <protection/>
    </xf>
    <xf numFmtId="174" fontId="97" fillId="0" borderId="0" xfId="93" applyNumberFormat="1" applyFont="1" applyFill="1" applyBorder="1" applyAlignment="1" applyProtection="1">
      <alignment horizontal="center"/>
      <protection/>
    </xf>
    <xf numFmtId="174" fontId="29" fillId="0" borderId="0" xfId="93" applyNumberFormat="1" applyFont="1" applyFill="1" applyBorder="1" applyAlignment="1" applyProtection="1">
      <alignment/>
      <protection/>
    </xf>
    <xf numFmtId="174" fontId="32" fillId="0" borderId="0" xfId="93" applyNumberFormat="1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Border="1" applyAlignment="1">
      <alignment horizontal="center"/>
    </xf>
    <xf numFmtId="176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right"/>
    </xf>
    <xf numFmtId="176" fontId="27" fillId="0" borderId="0" xfId="0" applyNumberFormat="1" applyFont="1" applyFill="1" applyBorder="1" applyAlignment="1">
      <alignment/>
    </xf>
    <xf numFmtId="0" fontId="26" fillId="0" borderId="0" xfId="95" applyNumberFormat="1" applyFont="1" applyFill="1" applyBorder="1" applyAlignment="1" applyProtection="1">
      <alignment horizontal="center"/>
      <protection/>
    </xf>
    <xf numFmtId="0" fontId="27" fillId="0" borderId="0" xfId="95" applyNumberFormat="1" applyFont="1" applyFill="1" applyBorder="1" applyAlignment="1" applyProtection="1">
      <alignment horizontal="center"/>
      <protection/>
    </xf>
    <xf numFmtId="0" fontId="95" fillId="0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0" fontId="0" fillId="0" borderId="0" xfId="119" applyNumberFormat="1" applyFill="1" applyBorder="1" applyAlignment="1">
      <alignment/>
    </xf>
    <xf numFmtId="0" fontId="100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1" fillId="0" borderId="0" xfId="0" applyFont="1" applyBorder="1" applyAlignment="1">
      <alignment/>
    </xf>
    <xf numFmtId="0" fontId="8" fillId="36" borderId="0" xfId="105" applyFont="1" applyFill="1" applyBorder="1" applyAlignment="1">
      <alignment horizontal="left" vertical="center"/>
      <protection/>
    </xf>
    <xf numFmtId="0" fontId="16" fillId="36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 applyProtection="1">
      <alignment horizontal="right"/>
      <protection locked="0"/>
    </xf>
    <xf numFmtId="0" fontId="28" fillId="36" borderId="0" xfId="0" applyFont="1" applyFill="1" applyBorder="1" applyAlignment="1">
      <alignment horizontal="right"/>
    </xf>
    <xf numFmtId="0" fontId="32" fillId="36" borderId="11" xfId="0" applyFont="1" applyFill="1" applyBorder="1" applyAlignment="1">
      <alignment horizontal="right"/>
    </xf>
    <xf numFmtId="0" fontId="32" fillId="36" borderId="12" xfId="0" applyFont="1" applyFill="1" applyBorder="1" applyAlignment="1">
      <alignment horizontal="right"/>
    </xf>
    <xf numFmtId="0" fontId="32" fillId="36" borderId="13" xfId="0" applyFont="1" applyFill="1" applyBorder="1" applyAlignment="1">
      <alignment horizontal="right"/>
    </xf>
    <xf numFmtId="0" fontId="32" fillId="36" borderId="14" xfId="0" applyFont="1" applyFill="1" applyBorder="1" applyAlignment="1">
      <alignment horizontal="right"/>
    </xf>
    <xf numFmtId="179" fontId="32" fillId="36" borderId="0" xfId="64" applyNumberFormat="1" applyFont="1" applyFill="1" applyBorder="1" applyAlignment="1" applyProtection="1">
      <alignment horizontal="right"/>
      <protection/>
    </xf>
    <xf numFmtId="0" fontId="95" fillId="37" borderId="12" xfId="0" applyFont="1" applyFill="1" applyBorder="1" applyAlignment="1">
      <alignment horizontal="right"/>
    </xf>
    <xf numFmtId="0" fontId="95" fillId="37" borderId="14" xfId="0" applyFont="1" applyFill="1" applyBorder="1" applyAlignment="1">
      <alignment horizontal="right"/>
    </xf>
    <xf numFmtId="0" fontId="95" fillId="37" borderId="15" xfId="0" applyFont="1" applyFill="1" applyBorder="1" applyAlignment="1">
      <alignment horizontal="right"/>
    </xf>
    <xf numFmtId="0" fontId="96" fillId="37" borderId="0" xfId="0" applyFont="1" applyFill="1" applyBorder="1" applyAlignment="1">
      <alignment horizontal="right"/>
    </xf>
    <xf numFmtId="0" fontId="97" fillId="37" borderId="12" xfId="0" applyFont="1" applyFill="1" applyBorder="1" applyAlignment="1">
      <alignment horizontal="right"/>
    </xf>
    <xf numFmtId="0" fontId="97" fillId="37" borderId="13" xfId="0" applyFont="1" applyFill="1" applyBorder="1" applyAlignment="1">
      <alignment horizontal="right"/>
    </xf>
    <xf numFmtId="0" fontId="97" fillId="37" borderId="14" xfId="0" applyFont="1" applyFill="1" applyBorder="1" applyAlignment="1">
      <alignment horizontal="right"/>
    </xf>
    <xf numFmtId="0" fontId="95" fillId="37" borderId="0" xfId="0" applyFont="1" applyFill="1" applyBorder="1" applyAlignment="1">
      <alignment horizontal="right"/>
    </xf>
    <xf numFmtId="0" fontId="102" fillId="37" borderId="14" xfId="0" applyFont="1" applyFill="1" applyBorder="1" applyAlignment="1">
      <alignment horizontal="right"/>
    </xf>
    <xf numFmtId="0" fontId="102" fillId="37" borderId="13" xfId="0" applyFont="1" applyFill="1" applyBorder="1" applyAlignment="1">
      <alignment horizontal="right"/>
    </xf>
    <xf numFmtId="0" fontId="102" fillId="37" borderId="15" xfId="0" applyFont="1" applyFill="1" applyBorder="1" applyAlignment="1">
      <alignment horizontal="right"/>
    </xf>
    <xf numFmtId="0" fontId="95" fillId="37" borderId="11" xfId="0" applyFont="1" applyFill="1" applyBorder="1" applyAlignment="1">
      <alignment horizontal="right"/>
    </xf>
    <xf numFmtId="0" fontId="95" fillId="37" borderId="13" xfId="0" applyFont="1" applyFill="1" applyBorder="1" applyAlignment="1">
      <alignment horizontal="right"/>
    </xf>
    <xf numFmtId="0" fontId="97" fillId="37" borderId="0" xfId="0" applyFont="1" applyFill="1" applyBorder="1" applyAlignment="1">
      <alignment horizontal="right"/>
    </xf>
    <xf numFmtId="0" fontId="95" fillId="37" borderId="0" xfId="104" applyFont="1" applyFill="1" applyBorder="1" applyAlignment="1">
      <alignment horizontal="right" vertical="center"/>
      <protection/>
    </xf>
    <xf numFmtId="0" fontId="95" fillId="37" borderId="15" xfId="104" applyFont="1" applyFill="1" applyBorder="1" applyAlignment="1">
      <alignment horizontal="right" vertical="center"/>
      <protection/>
    </xf>
    <xf numFmtId="0" fontId="95" fillId="37" borderId="16" xfId="104" applyFont="1" applyFill="1" applyBorder="1" applyAlignment="1">
      <alignment horizontal="right" vertical="center"/>
      <protection/>
    </xf>
    <xf numFmtId="0" fontId="95" fillId="37" borderId="17" xfId="104" applyFont="1" applyFill="1" applyBorder="1" applyAlignment="1">
      <alignment horizontal="right" vertical="center"/>
      <protection/>
    </xf>
    <xf numFmtId="0" fontId="96" fillId="37" borderId="0" xfId="104" applyFont="1" applyFill="1" applyBorder="1" applyAlignment="1">
      <alignment horizontal="left" vertical="center"/>
      <protection/>
    </xf>
    <xf numFmtId="190" fontId="95" fillId="37" borderId="0" xfId="104" applyNumberFormat="1" applyFont="1" applyFill="1" applyBorder="1" applyAlignment="1">
      <alignment horizontal="right" vertical="center"/>
      <protection/>
    </xf>
    <xf numFmtId="14" fontId="96" fillId="37" borderId="0" xfId="104" applyNumberFormat="1" applyFont="1" applyFill="1" applyBorder="1" applyAlignment="1">
      <alignment horizontal="right" vertical="center" wrapText="1"/>
      <protection/>
    </xf>
    <xf numFmtId="14" fontId="96" fillId="37" borderId="0" xfId="104" applyNumberFormat="1" applyFont="1" applyFill="1" applyBorder="1" applyAlignment="1">
      <alignment horizontal="right" vertical="center"/>
      <protection/>
    </xf>
    <xf numFmtId="10" fontId="18" fillId="0" borderId="0" xfId="104" applyNumberFormat="1" applyFont="1" applyFill="1" applyBorder="1" applyAlignment="1">
      <alignment horizontal="right" vertical="center"/>
      <protection/>
    </xf>
    <xf numFmtId="10" fontId="18" fillId="0" borderId="0" xfId="104" applyNumberFormat="1" applyFont="1" applyFill="1" applyBorder="1" applyAlignment="1">
      <alignment vertical="center"/>
      <protection/>
    </xf>
    <xf numFmtId="0" fontId="95" fillId="37" borderId="0" xfId="104" applyFont="1" applyFill="1" applyBorder="1" applyAlignment="1">
      <alignment horizontal="right" vertical="center" wrapText="1"/>
      <protection/>
    </xf>
    <xf numFmtId="0" fontId="97" fillId="37" borderId="0" xfId="104" applyFont="1" applyFill="1" applyBorder="1" applyAlignment="1">
      <alignment horizontal="left" vertical="center"/>
      <protection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18" fillId="42" borderId="18" xfId="0" applyFont="1" applyFill="1" applyBorder="1" applyAlignment="1" applyProtection="1">
      <alignment vertical="center"/>
      <protection locked="0"/>
    </xf>
    <xf numFmtId="0" fontId="51" fillId="42" borderId="18" xfId="0" applyFont="1" applyFill="1" applyBorder="1" applyAlignment="1" applyProtection="1">
      <alignment vertical="center"/>
      <protection locked="0"/>
    </xf>
    <xf numFmtId="0" fontId="18" fillId="0" borderId="19" xfId="104" applyFont="1" applyFill="1" applyBorder="1">
      <alignment/>
      <protection/>
    </xf>
    <xf numFmtId="10" fontId="18" fillId="0" borderId="19" xfId="104" applyNumberFormat="1" applyFont="1" applyFill="1" applyBorder="1" applyAlignment="1">
      <alignment horizontal="right" vertical="center"/>
      <protection/>
    </xf>
    <xf numFmtId="10" fontId="18" fillId="0" borderId="19" xfId="104" applyNumberFormat="1" applyFont="1" applyFill="1" applyBorder="1" applyAlignment="1">
      <alignment vertical="center"/>
      <protection/>
    </xf>
    <xf numFmtId="0" fontId="18" fillId="0" borderId="19" xfId="104" applyFont="1" applyFill="1" applyBorder="1" applyAlignment="1">
      <alignment vertical="center"/>
      <protection/>
    </xf>
    <xf numFmtId="0" fontId="33" fillId="0" borderId="19" xfId="104" applyFont="1" applyFill="1" applyBorder="1" applyAlignment="1">
      <alignment horizontal="left" wrapText="1"/>
      <protection/>
    </xf>
    <xf numFmtId="0" fontId="18" fillId="0" borderId="20" xfId="104" applyFont="1" applyFill="1" applyBorder="1">
      <alignment/>
      <protection/>
    </xf>
    <xf numFmtId="10" fontId="18" fillId="0" borderId="20" xfId="104" applyNumberFormat="1" applyFont="1" applyFill="1" applyBorder="1" applyAlignment="1">
      <alignment horizontal="right" vertical="center"/>
      <protection/>
    </xf>
    <xf numFmtId="0" fontId="33" fillId="0" borderId="0" xfId="104" applyFont="1" applyFill="1" applyBorder="1" applyAlignment="1">
      <alignment horizontal="left" wrapText="1"/>
      <protection/>
    </xf>
    <xf numFmtId="179" fontId="0" fillId="0" borderId="0" xfId="64" applyNumberFormat="1" applyAlignment="1">
      <alignment/>
    </xf>
    <xf numFmtId="0" fontId="95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vertical="center"/>
    </xf>
    <xf numFmtId="0" fontId="51" fillId="42" borderId="0" xfId="0" applyFont="1" applyFill="1" applyBorder="1" applyAlignment="1" applyProtection="1">
      <alignment vertical="center"/>
      <protection locked="0"/>
    </xf>
    <xf numFmtId="17" fontId="95" fillId="41" borderId="0" xfId="0" applyNumberFormat="1" applyFont="1" applyFill="1" applyBorder="1" applyAlignment="1" quotePrefix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03" fillId="0" borderId="0" xfId="104" applyFont="1" applyFill="1" applyBorder="1" applyAlignment="1">
      <alignment horizontal="left" indent="1"/>
      <protection/>
    </xf>
    <xf numFmtId="0" fontId="26" fillId="0" borderId="0" xfId="95" applyNumberFormat="1" applyFont="1" applyFill="1" applyBorder="1" applyAlignment="1" applyProtection="1">
      <alignment/>
      <protection/>
    </xf>
    <xf numFmtId="176" fontId="26" fillId="0" borderId="0" xfId="0" applyNumberFormat="1" applyFont="1" applyFill="1" applyBorder="1" applyAlignment="1">
      <alignment/>
    </xf>
    <xf numFmtId="0" fontId="95" fillId="0" borderId="14" xfId="0" applyFont="1" applyFill="1" applyBorder="1" applyAlignment="1">
      <alignment horizontal="right"/>
    </xf>
    <xf numFmtId="2" fontId="0" fillId="0" borderId="0" xfId="0" applyNumberFormat="1" applyAlignment="1">
      <alignment/>
    </xf>
    <xf numFmtId="182" fontId="0" fillId="0" borderId="0" xfId="119" applyNumberFormat="1" applyFont="1" applyFill="1" applyBorder="1" applyAlignment="1" applyProtection="1">
      <alignment horizontal="right"/>
      <protection/>
    </xf>
    <xf numFmtId="0" fontId="1" fillId="0" borderId="0" xfId="111">
      <alignment/>
      <protection/>
    </xf>
    <xf numFmtId="0" fontId="1" fillId="0" borderId="0" xfId="111" applyAlignment="1">
      <alignment horizontal="left"/>
      <protection/>
    </xf>
    <xf numFmtId="0" fontId="1" fillId="0" borderId="0" xfId="111" applyAlignment="1">
      <alignment vertical="center"/>
      <protection/>
    </xf>
    <xf numFmtId="0" fontId="28" fillId="36" borderId="0" xfId="0" applyFont="1" applyFill="1" applyBorder="1" applyAlignment="1">
      <alignment horizontal="left" vertical="center"/>
    </xf>
    <xf numFmtId="0" fontId="95" fillId="37" borderId="0" xfId="0" applyFont="1" applyFill="1" applyBorder="1" applyAlignment="1">
      <alignment horizontal="center" vertical="center"/>
    </xf>
    <xf numFmtId="0" fontId="77" fillId="0" borderId="0" xfId="104" applyFont="1" applyFill="1" applyBorder="1">
      <alignment/>
      <protection/>
    </xf>
    <xf numFmtId="4" fontId="77" fillId="0" borderId="0" xfId="104" applyNumberFormat="1" applyFont="1" applyFill="1" applyBorder="1">
      <alignment/>
      <protection/>
    </xf>
    <xf numFmtId="0" fontId="95" fillId="37" borderId="0" xfId="0" applyFont="1" applyFill="1" applyBorder="1" applyAlignment="1">
      <alignment vertical="center" wrapText="1"/>
    </xf>
    <xf numFmtId="0" fontId="95" fillId="37" borderId="15" xfId="0" applyFont="1" applyFill="1" applyBorder="1" applyAlignment="1">
      <alignment vertical="center" wrapText="1"/>
    </xf>
    <xf numFmtId="0" fontId="97" fillId="37" borderId="13" xfId="0" applyFont="1" applyFill="1" applyBorder="1" applyAlignment="1">
      <alignment horizontal="right" wrapText="1"/>
    </xf>
    <xf numFmtId="0" fontId="96" fillId="37" borderId="21" xfId="0" applyFont="1" applyFill="1" applyBorder="1" applyAlignment="1">
      <alignment horizontal="right"/>
    </xf>
    <xf numFmtId="0" fontId="96" fillId="37" borderId="22" xfId="0" applyFont="1" applyFill="1" applyBorder="1" applyAlignment="1">
      <alignment horizontal="right"/>
    </xf>
    <xf numFmtId="0" fontId="97" fillId="37" borderId="22" xfId="0" applyFont="1" applyFill="1" applyBorder="1" applyAlignment="1">
      <alignment horizontal="right" wrapText="1"/>
    </xf>
    <xf numFmtId="0" fontId="28" fillId="36" borderId="21" xfId="0" applyFont="1" applyFill="1" applyBorder="1" applyAlignment="1">
      <alignment horizontal="right"/>
    </xf>
    <xf numFmtId="0" fontId="77" fillId="0" borderId="0" xfId="108">
      <alignment/>
      <protection/>
    </xf>
    <xf numFmtId="0" fontId="17" fillId="33" borderId="0" xfId="108" applyFont="1" applyFill="1" applyBorder="1" applyAlignment="1">
      <alignment/>
      <protection/>
    </xf>
    <xf numFmtId="0" fontId="18" fillId="33" borderId="0" xfId="108" applyFont="1" applyFill="1" applyBorder="1">
      <alignment/>
      <protection/>
    </xf>
    <xf numFmtId="0" fontId="95" fillId="37" borderId="0" xfId="108" applyFont="1" applyFill="1" applyBorder="1" applyAlignment="1">
      <alignment horizontal="left" vertical="center"/>
      <protection/>
    </xf>
    <xf numFmtId="180" fontId="95" fillId="37" borderId="0" xfId="108" applyNumberFormat="1" applyFont="1" applyFill="1" applyBorder="1" applyAlignment="1">
      <alignment horizontal="right" vertical="center"/>
      <protection/>
    </xf>
    <xf numFmtId="0" fontId="95" fillId="37" borderId="0" xfId="108" applyFont="1" applyFill="1" applyBorder="1" applyAlignment="1">
      <alignment horizontal="right" wrapText="1"/>
      <protection/>
    </xf>
    <xf numFmtId="174" fontId="18" fillId="33" borderId="0" xfId="67" applyNumberFormat="1" applyFont="1" applyFill="1" applyBorder="1" applyAlignment="1" applyProtection="1">
      <alignment horizontal="right"/>
      <protection/>
    </xf>
    <xf numFmtId="182" fontId="18" fillId="33" borderId="0" xfId="121" applyNumberFormat="1" applyFont="1" applyFill="1" applyBorder="1" applyAlignment="1" applyProtection="1">
      <alignment horizontal="right"/>
      <protection/>
    </xf>
    <xf numFmtId="0" fontId="17" fillId="33" borderId="0" xfId="108" applyFont="1" applyFill="1" applyBorder="1">
      <alignment/>
      <protection/>
    </xf>
    <xf numFmtId="174" fontId="17" fillId="33" borderId="0" xfId="67" applyNumberFormat="1" applyFont="1" applyFill="1" applyBorder="1" applyAlignment="1" applyProtection="1">
      <alignment horizontal="right"/>
      <protection/>
    </xf>
    <xf numFmtId="182" fontId="17" fillId="33" borderId="0" xfId="121" applyNumberFormat="1" applyFont="1" applyFill="1" applyBorder="1" applyAlignment="1" applyProtection="1">
      <alignment horizontal="right"/>
      <protection/>
    </xf>
    <xf numFmtId="0" fontId="17" fillId="35" borderId="0" xfId="108" applyFont="1" applyFill="1" applyBorder="1">
      <alignment/>
      <protection/>
    </xf>
    <xf numFmtId="183" fontId="17" fillId="35" borderId="0" xfId="67" applyNumberFormat="1" applyFont="1" applyFill="1" applyBorder="1" applyAlignment="1" applyProtection="1">
      <alignment/>
      <protection/>
    </xf>
    <xf numFmtId="183" fontId="17" fillId="35" borderId="0" xfId="67" applyNumberFormat="1" applyFont="1" applyFill="1" applyBorder="1" applyAlignment="1" applyProtection="1">
      <alignment horizontal="center"/>
      <protection/>
    </xf>
    <xf numFmtId="182" fontId="17" fillId="35" borderId="0" xfId="121" applyNumberFormat="1" applyFont="1" applyFill="1" applyBorder="1" applyAlignment="1" applyProtection="1">
      <alignment horizontal="center"/>
      <protection/>
    </xf>
    <xf numFmtId="43" fontId="18" fillId="33" borderId="0" xfId="108" applyNumberFormat="1" applyFont="1" applyFill="1" applyBorder="1">
      <alignment/>
      <protection/>
    </xf>
    <xf numFmtId="0" fontId="52" fillId="0" borderId="0" xfId="108" applyFont="1">
      <alignment/>
      <protection/>
    </xf>
    <xf numFmtId="0" fontId="77" fillId="33" borderId="0" xfId="108" applyFill="1">
      <alignment/>
      <protection/>
    </xf>
    <xf numFmtId="0" fontId="77" fillId="33" borderId="0" xfId="108" applyFont="1" applyFill="1" applyBorder="1">
      <alignment/>
      <protection/>
    </xf>
    <xf numFmtId="174" fontId="17" fillId="33" borderId="0" xfId="67" applyNumberFormat="1" applyFont="1" applyFill="1" applyBorder="1" applyAlignment="1" applyProtection="1">
      <alignment/>
      <protection/>
    </xf>
    <xf numFmtId="0" fontId="38" fillId="33" borderId="0" xfId="108" applyFont="1" applyFill="1" applyBorder="1" applyAlignment="1">
      <alignment/>
      <protection/>
    </xf>
    <xf numFmtId="0" fontId="39" fillId="33" borderId="0" xfId="108" applyFont="1" applyFill="1" applyBorder="1">
      <alignment/>
      <protection/>
    </xf>
    <xf numFmtId="183" fontId="39" fillId="33" borderId="0" xfId="67" applyNumberFormat="1" applyFont="1" applyFill="1" applyBorder="1" applyAlignment="1" applyProtection="1">
      <alignment/>
      <protection/>
    </xf>
    <xf numFmtId="174" fontId="17" fillId="33" borderId="0" xfId="67" applyNumberFormat="1" applyFont="1" applyFill="1" applyBorder="1" applyAlignment="1" applyProtection="1">
      <alignment horizontal="center"/>
      <protection/>
    </xf>
    <xf numFmtId="179" fontId="32" fillId="36" borderId="0" xfId="64" applyNumberFormat="1" applyFont="1" applyFill="1" applyBorder="1" applyAlignment="1" applyProtection="1">
      <alignment vertical="center"/>
      <protection/>
    </xf>
    <xf numFmtId="3" fontId="18" fillId="0" borderId="0" xfId="92" applyNumberFormat="1" applyFont="1" applyFill="1" applyBorder="1" applyAlignment="1" applyProtection="1">
      <alignment/>
      <protection/>
    </xf>
    <xf numFmtId="3" fontId="18" fillId="0" borderId="19" xfId="92" applyNumberFormat="1" applyFont="1" applyFill="1" applyBorder="1" applyAlignment="1" applyProtection="1">
      <alignment/>
      <protection/>
    </xf>
    <xf numFmtId="3" fontId="18" fillId="0" borderId="20" xfId="92" applyNumberFormat="1" applyFont="1" applyFill="1" applyBorder="1" applyAlignment="1" applyProtection="1">
      <alignment/>
      <protection/>
    </xf>
    <xf numFmtId="3" fontId="18" fillId="0" borderId="0" xfId="92" applyNumberFormat="1" applyFont="1" applyFill="1" applyBorder="1" applyAlignment="1" applyProtection="1">
      <alignment horizontal="center"/>
      <protection/>
    </xf>
    <xf numFmtId="3" fontId="18" fillId="0" borderId="19" xfId="92" applyNumberFormat="1" applyFont="1" applyFill="1" applyBorder="1" applyAlignment="1" applyProtection="1">
      <alignment horizontal="center"/>
      <protection/>
    </xf>
    <xf numFmtId="3" fontId="18" fillId="0" borderId="19" xfId="92" applyNumberFormat="1" applyFont="1" applyFill="1" applyBorder="1" applyAlignment="1" applyProtection="1">
      <alignment vertical="center"/>
      <protection/>
    </xf>
    <xf numFmtId="3" fontId="18" fillId="0" borderId="19" xfId="92" applyNumberFormat="1" applyFont="1" applyFill="1" applyBorder="1" applyAlignment="1" applyProtection="1">
      <alignment horizontal="center" vertical="center"/>
      <protection/>
    </xf>
    <xf numFmtId="0" fontId="8" fillId="36" borderId="0" xfId="108" applyFont="1" applyFill="1" applyBorder="1" applyAlignment="1">
      <alignment horizontal="center"/>
      <protection/>
    </xf>
    <xf numFmtId="0" fontId="9" fillId="0" borderId="0" xfId="105" applyFont="1" applyFill="1" applyBorder="1" applyAlignment="1">
      <alignment horizontal="left" vertical="center"/>
      <protection/>
    </xf>
    <xf numFmtId="3" fontId="7" fillId="0" borderId="0" xfId="105" applyNumberFormat="1" applyFont="1" applyFill="1" applyBorder="1" applyAlignment="1">
      <alignment horizontal="right" vertical="center"/>
      <protection/>
    </xf>
    <xf numFmtId="0" fontId="9" fillId="43" borderId="0" xfId="108" applyFont="1" applyFill="1" applyBorder="1" applyAlignment="1">
      <alignment horizontal="left" vertical="center"/>
      <protection/>
    </xf>
    <xf numFmtId="3" fontId="9" fillId="43" borderId="0" xfId="108" applyNumberFormat="1" applyFont="1" applyFill="1" applyBorder="1" applyAlignment="1">
      <alignment horizontal="right" vertical="center"/>
      <protection/>
    </xf>
    <xf numFmtId="0" fontId="12" fillId="36" borderId="0" xfId="114" applyFont="1" applyFill="1" applyBorder="1" applyAlignment="1">
      <alignment horizontal="center" vertical="center"/>
      <protection/>
    </xf>
    <xf numFmtId="0" fontId="12" fillId="36" borderId="0" xfId="114" applyFont="1" applyFill="1" applyBorder="1" applyAlignment="1">
      <alignment horizontal="center" vertical="center" wrapText="1"/>
      <protection/>
    </xf>
    <xf numFmtId="0" fontId="37" fillId="0" borderId="0" xfId="108" applyFont="1" applyFill="1" applyBorder="1" applyAlignment="1">
      <alignment horizontal="center"/>
      <protection/>
    </xf>
    <xf numFmtId="0" fontId="97" fillId="37" borderId="0" xfId="108" applyFont="1" applyFill="1" applyBorder="1" applyAlignment="1">
      <alignment horizontal="left"/>
      <protection/>
    </xf>
    <xf numFmtId="180" fontId="97" fillId="37" borderId="0" xfId="108" applyNumberFormat="1" applyFont="1" applyFill="1" applyBorder="1" applyAlignment="1">
      <alignment horizontal="center"/>
      <protection/>
    </xf>
    <xf numFmtId="0" fontId="97" fillId="37" borderId="0" xfId="108" applyFont="1" applyFill="1" applyBorder="1" applyAlignment="1">
      <alignment horizontal="center"/>
      <protection/>
    </xf>
    <xf numFmtId="180" fontId="97" fillId="37" borderId="0" xfId="108" applyNumberFormat="1" applyFont="1" applyFill="1" applyBorder="1" applyAlignment="1">
      <alignment horizontal="right"/>
      <protection/>
    </xf>
    <xf numFmtId="0" fontId="17" fillId="0" borderId="0" xfId="108" applyFont="1" applyFill="1" applyBorder="1" applyAlignment="1">
      <alignment horizontal="left"/>
      <protection/>
    </xf>
    <xf numFmtId="179" fontId="33" fillId="0" borderId="0" xfId="69" applyNumberFormat="1" applyFont="1" applyFill="1" applyBorder="1" applyAlignment="1" applyProtection="1">
      <alignment vertical="center" wrapText="1"/>
      <protection/>
    </xf>
    <xf numFmtId="182" fontId="33" fillId="0" borderId="0" xfId="69" applyNumberFormat="1" applyFont="1" applyFill="1" applyBorder="1" applyAlignment="1" applyProtection="1">
      <alignment vertical="center" wrapText="1"/>
      <protection/>
    </xf>
    <xf numFmtId="179" fontId="28" fillId="0" borderId="0" xfId="69" applyNumberFormat="1" applyFont="1" applyFill="1" applyBorder="1" applyAlignment="1" applyProtection="1">
      <alignment vertical="center" wrapText="1"/>
      <protection/>
    </xf>
    <xf numFmtId="182" fontId="28" fillId="0" borderId="0" xfId="69" applyNumberFormat="1" applyFont="1" applyFill="1" applyBorder="1" applyAlignment="1" applyProtection="1">
      <alignment vertical="center" wrapText="1"/>
      <protection/>
    </xf>
    <xf numFmtId="0" fontId="17" fillId="0" borderId="0" xfId="108" applyFont="1" applyFill="1" applyBorder="1">
      <alignment/>
      <protection/>
    </xf>
    <xf numFmtId="9" fontId="17" fillId="35" borderId="0" xfId="121" applyFont="1" applyFill="1" applyBorder="1" applyAlignment="1" applyProtection="1">
      <alignment/>
      <protection/>
    </xf>
    <xf numFmtId="182" fontId="17" fillId="35" borderId="0" xfId="121" applyNumberFormat="1" applyFont="1" applyFill="1" applyBorder="1" applyAlignment="1" applyProtection="1">
      <alignment/>
      <protection/>
    </xf>
    <xf numFmtId="0" fontId="18" fillId="0" borderId="0" xfId="108" applyFont="1" applyFill="1" applyBorder="1">
      <alignment/>
      <protection/>
    </xf>
    <xf numFmtId="182" fontId="18" fillId="0" borderId="0" xfId="121" applyNumberFormat="1" applyFont="1" applyFill="1" applyBorder="1" applyAlignment="1" applyProtection="1">
      <alignment/>
      <protection/>
    </xf>
    <xf numFmtId="183" fontId="18" fillId="0" borderId="0" xfId="108" applyNumberFormat="1" applyFont="1" applyFill="1" applyBorder="1">
      <alignment/>
      <protection/>
    </xf>
    <xf numFmtId="0" fontId="18" fillId="0" borderId="0" xfId="108" applyFont="1" applyFill="1" applyBorder="1" applyAlignment="1">
      <alignment horizontal="center"/>
      <protection/>
    </xf>
    <xf numFmtId="180" fontId="17" fillId="35" borderId="0" xfId="108" applyNumberFormat="1" applyFont="1" applyFill="1" applyBorder="1" applyAlignment="1">
      <alignment horizontal="center"/>
      <protection/>
    </xf>
    <xf numFmtId="0" fontId="97" fillId="37" borderId="15" xfId="0" applyFont="1" applyFill="1" applyBorder="1" applyAlignment="1">
      <alignment horizontal="right"/>
    </xf>
    <xf numFmtId="0" fontId="102" fillId="37" borderId="0" xfId="108" applyFont="1" applyFill="1" applyBorder="1" applyAlignment="1">
      <alignment horizontal="center"/>
      <protection/>
    </xf>
    <xf numFmtId="180" fontId="102" fillId="37" borderId="0" xfId="108" applyNumberFormat="1" applyFont="1" applyFill="1" applyBorder="1" applyAlignment="1">
      <alignment horizontal="center"/>
      <protection/>
    </xf>
    <xf numFmtId="182" fontId="33" fillId="0" borderId="0" xfId="69" applyNumberFormat="1" applyFont="1" applyFill="1" applyBorder="1" applyAlignment="1" applyProtection="1">
      <alignment horizontal="right" vertical="center" wrapText="1"/>
      <protection/>
    </xf>
    <xf numFmtId="182" fontId="28" fillId="0" borderId="0" xfId="69" applyNumberFormat="1" applyFont="1" applyFill="1" applyBorder="1" applyAlignment="1" applyProtection="1">
      <alignment horizontal="right" vertical="center" wrapText="1"/>
      <protection/>
    </xf>
    <xf numFmtId="180" fontId="17" fillId="35" borderId="0" xfId="108" applyNumberFormat="1" applyFont="1" applyFill="1" applyBorder="1" applyAlignment="1">
      <alignment/>
      <protection/>
    </xf>
    <xf numFmtId="9" fontId="77" fillId="0" borderId="0" xfId="121" applyFill="1" applyBorder="1" applyAlignment="1">
      <alignment/>
    </xf>
    <xf numFmtId="0" fontId="18" fillId="0" borderId="0" xfId="108" applyFont="1" applyFill="1" applyBorder="1" applyAlignment="1">
      <alignment horizontal="left"/>
      <protection/>
    </xf>
    <xf numFmtId="0" fontId="95" fillId="37" borderId="0" xfId="108" applyFont="1" applyFill="1" applyBorder="1" applyAlignment="1">
      <alignment horizontal="center"/>
      <protection/>
    </xf>
    <xf numFmtId="180" fontId="95" fillId="37" borderId="0" xfId="108" applyNumberFormat="1" applyFont="1" applyFill="1" applyBorder="1" applyAlignment="1">
      <alignment horizontal="center"/>
      <protection/>
    </xf>
    <xf numFmtId="0" fontId="77" fillId="0" borderId="0" xfId="108" applyFill="1">
      <alignment/>
      <protection/>
    </xf>
    <xf numFmtId="180" fontId="95" fillId="37" borderId="0" xfId="108" applyNumberFormat="1" applyFont="1" applyFill="1" applyBorder="1" applyAlignment="1">
      <alignment horizontal="right"/>
      <protection/>
    </xf>
    <xf numFmtId="203" fontId="33" fillId="0" borderId="0" xfId="69" applyNumberFormat="1" applyFont="1" applyFill="1" applyBorder="1" applyAlignment="1" applyProtection="1">
      <alignment vertical="center" wrapText="1"/>
      <protection/>
    </xf>
    <xf numFmtId="0" fontId="97" fillId="37" borderId="0" xfId="108" applyFont="1" applyFill="1" applyBorder="1" applyAlignment="1">
      <alignment horizontal="left" vertical="center"/>
      <protection/>
    </xf>
    <xf numFmtId="180" fontId="97" fillId="37" borderId="0" xfId="108" applyNumberFormat="1" applyFont="1" applyFill="1" applyBorder="1" applyAlignment="1">
      <alignment horizontal="right" vertical="center"/>
      <protection/>
    </xf>
    <xf numFmtId="0" fontId="97" fillId="37" borderId="0" xfId="108" applyFont="1" applyFill="1" applyBorder="1" applyAlignment="1">
      <alignment horizontal="center" wrapText="1"/>
      <protection/>
    </xf>
    <xf numFmtId="183" fontId="18" fillId="0" borderId="0" xfId="67" applyNumberFormat="1" applyFont="1" applyFill="1" applyBorder="1" applyAlignment="1" applyProtection="1">
      <alignment/>
      <protection/>
    </xf>
    <xf numFmtId="174" fontId="18" fillId="0" borderId="0" xfId="67" applyNumberFormat="1" applyFont="1" applyFill="1" applyBorder="1" applyAlignment="1" applyProtection="1">
      <alignment/>
      <protection/>
    </xf>
    <xf numFmtId="182" fontId="77" fillId="0" borderId="0" xfId="121" applyNumberFormat="1" applyFill="1" applyAlignment="1">
      <alignment/>
    </xf>
    <xf numFmtId="0" fontId="97" fillId="37" borderId="0" xfId="108" applyFont="1" applyFill="1" applyBorder="1" applyAlignment="1">
      <alignment horizontal="right" wrapText="1"/>
      <protection/>
    </xf>
    <xf numFmtId="0" fontId="4" fillId="0" borderId="0" xfId="108" applyFont="1" applyFill="1">
      <alignment/>
      <protection/>
    </xf>
    <xf numFmtId="0" fontId="77" fillId="0" borderId="0" xfId="108" applyFill="1" applyAlignment="1">
      <alignment horizontal="center"/>
      <protection/>
    </xf>
    <xf numFmtId="180" fontId="4" fillId="0" borderId="0" xfId="108" applyNumberFormat="1" applyFont="1" applyFill="1">
      <alignment/>
      <protection/>
    </xf>
    <xf numFmtId="0" fontId="99" fillId="37" borderId="0" xfId="108" applyFont="1" applyFill="1">
      <alignment/>
      <protection/>
    </xf>
    <xf numFmtId="0" fontId="97" fillId="37" borderId="23" xfId="108" applyFont="1" applyFill="1" applyBorder="1" applyAlignment="1">
      <alignment horizontal="center"/>
      <protection/>
    </xf>
    <xf numFmtId="0" fontId="97" fillId="37" borderId="24" xfId="108" applyFont="1" applyFill="1" applyBorder="1" applyAlignment="1">
      <alignment horizontal="center"/>
      <protection/>
    </xf>
    <xf numFmtId="0" fontId="97" fillId="37" borderId="25" xfId="108" applyFont="1" applyFill="1" applyBorder="1" applyAlignment="1">
      <alignment horizontal="center"/>
      <protection/>
    </xf>
    <xf numFmtId="49" fontId="97" fillId="37" borderId="24" xfId="108" applyNumberFormat="1" applyFont="1" applyFill="1" applyBorder="1" applyAlignment="1">
      <alignment horizontal="center"/>
      <protection/>
    </xf>
    <xf numFmtId="49" fontId="97" fillId="37" borderId="25" xfId="108" applyNumberFormat="1" applyFont="1" applyFill="1" applyBorder="1" applyAlignment="1">
      <alignment horizontal="center"/>
      <protection/>
    </xf>
    <xf numFmtId="184" fontId="18" fillId="0" borderId="26" xfId="67" applyNumberFormat="1" applyFont="1" applyFill="1" applyBorder="1" applyAlignment="1" applyProtection="1">
      <alignment horizontal="left"/>
      <protection/>
    </xf>
    <xf numFmtId="184" fontId="18" fillId="0" borderId="0" xfId="67" applyNumberFormat="1" applyFont="1" applyFill="1" applyBorder="1" applyAlignment="1" applyProtection="1">
      <alignment horizontal="left"/>
      <protection/>
    </xf>
    <xf numFmtId="183" fontId="18" fillId="0" borderId="26" xfId="67" applyNumberFormat="1" applyFont="1" applyFill="1" applyBorder="1" applyAlignment="1" applyProtection="1">
      <alignment horizontal="right"/>
      <protection/>
    </xf>
    <xf numFmtId="183" fontId="18" fillId="0" borderId="0" xfId="67" applyNumberFormat="1" applyFont="1" applyFill="1" applyBorder="1" applyAlignment="1" applyProtection="1">
      <alignment horizontal="right"/>
      <protection/>
    </xf>
    <xf numFmtId="183" fontId="18" fillId="0" borderId="26" xfId="67" applyNumberFormat="1" applyFont="1" applyFill="1" applyBorder="1" applyAlignment="1" applyProtection="1">
      <alignment horizontal="left"/>
      <protection/>
    </xf>
    <xf numFmtId="183" fontId="18" fillId="0" borderId="27" xfId="67" applyNumberFormat="1" applyFont="1" applyFill="1" applyBorder="1" applyAlignment="1" applyProtection="1">
      <alignment horizontal="left"/>
      <protection/>
    </xf>
    <xf numFmtId="0" fontId="18" fillId="0" borderId="0" xfId="108" applyFont="1" applyFill="1">
      <alignment/>
      <protection/>
    </xf>
    <xf numFmtId="0" fontId="77" fillId="0" borderId="0" xfId="108" applyFont="1" applyFill="1" applyBorder="1">
      <alignment/>
      <protection/>
    </xf>
    <xf numFmtId="0" fontId="3" fillId="0" borderId="0" xfId="108" applyFont="1" applyFill="1" applyBorder="1">
      <alignment/>
      <protection/>
    </xf>
    <xf numFmtId="0" fontId="77" fillId="0" borderId="0" xfId="108" applyFont="1" applyFill="1">
      <alignment/>
      <protection/>
    </xf>
    <xf numFmtId="0" fontId="3" fillId="0" borderId="0" xfId="108" applyFont="1" applyFill="1">
      <alignment/>
      <protection/>
    </xf>
    <xf numFmtId="0" fontId="97" fillId="37" borderId="0" xfId="108" applyFont="1" applyFill="1">
      <alignment/>
      <protection/>
    </xf>
    <xf numFmtId="0" fontId="97" fillId="37" borderId="28" xfId="108" applyFont="1" applyFill="1" applyBorder="1" applyAlignment="1">
      <alignment horizontal="left"/>
      <protection/>
    </xf>
    <xf numFmtId="0" fontId="97" fillId="37" borderId="29" xfId="108" applyFont="1" applyFill="1" applyBorder="1" applyAlignment="1">
      <alignment horizontal="center"/>
      <protection/>
    </xf>
    <xf numFmtId="49" fontId="97" fillId="37" borderId="29" xfId="108" applyNumberFormat="1" applyFont="1" applyFill="1" applyBorder="1" applyAlignment="1">
      <alignment horizontal="right"/>
      <protection/>
    </xf>
    <xf numFmtId="49" fontId="97" fillId="37" borderId="30" xfId="108" applyNumberFormat="1" applyFont="1" applyFill="1" applyBorder="1" applyAlignment="1">
      <alignment horizontal="right"/>
      <protection/>
    </xf>
    <xf numFmtId="0" fontId="18" fillId="0" borderId="0" xfId="108" applyFont="1" applyFill="1" applyBorder="1" applyAlignment="1">
      <alignment vertical="center"/>
      <protection/>
    </xf>
    <xf numFmtId="183" fontId="18" fillId="0" borderId="31" xfId="67" applyNumberFormat="1" applyFont="1" applyFill="1" applyBorder="1" applyAlignment="1" applyProtection="1">
      <alignment/>
      <protection/>
    </xf>
    <xf numFmtId="183" fontId="18" fillId="0" borderId="29" xfId="67" applyNumberFormat="1" applyFont="1" applyFill="1" applyBorder="1" applyAlignment="1" applyProtection="1">
      <alignment/>
      <protection/>
    </xf>
    <xf numFmtId="184" fontId="18" fillId="0" borderId="29" xfId="67" applyNumberFormat="1" applyFont="1" applyFill="1" applyBorder="1" applyAlignment="1" applyProtection="1">
      <alignment/>
      <protection/>
    </xf>
    <xf numFmtId="183" fontId="18" fillId="0" borderId="32" xfId="67" applyNumberFormat="1" applyFont="1" applyFill="1" applyBorder="1" applyAlignment="1" applyProtection="1">
      <alignment/>
      <protection/>
    </xf>
    <xf numFmtId="184" fontId="18" fillId="0" borderId="32" xfId="67" applyNumberFormat="1" applyFont="1" applyFill="1" applyBorder="1" applyAlignment="1" applyProtection="1">
      <alignment/>
      <protection/>
    </xf>
    <xf numFmtId="184" fontId="18" fillId="0" borderId="33" xfId="67" applyNumberFormat="1" applyFont="1" applyFill="1" applyBorder="1" applyAlignment="1" applyProtection="1">
      <alignment/>
      <protection/>
    </xf>
    <xf numFmtId="183" fontId="18" fillId="0" borderId="34" xfId="67" applyNumberFormat="1" applyFont="1" applyFill="1" applyBorder="1" applyAlignment="1" applyProtection="1">
      <alignment/>
      <protection/>
    </xf>
    <xf numFmtId="184" fontId="18" fillId="0" borderId="34" xfId="67" applyNumberFormat="1" applyFont="1" applyFill="1" applyBorder="1" applyAlignment="1" applyProtection="1">
      <alignment/>
      <protection/>
    </xf>
    <xf numFmtId="184" fontId="18" fillId="0" borderId="26" xfId="67" applyNumberFormat="1" applyFont="1" applyFill="1" applyBorder="1" applyAlignment="1" applyProtection="1">
      <alignment/>
      <protection/>
    </xf>
    <xf numFmtId="183" fontId="18" fillId="0" borderId="26" xfId="67" applyNumberFormat="1" applyFont="1" applyFill="1" applyBorder="1" applyAlignment="1" applyProtection="1">
      <alignment/>
      <protection/>
    </xf>
    <xf numFmtId="0" fontId="77" fillId="0" borderId="26" xfId="108" applyBorder="1">
      <alignment/>
      <protection/>
    </xf>
    <xf numFmtId="0" fontId="77" fillId="0" borderId="27" xfId="108" applyBorder="1">
      <alignment/>
      <protection/>
    </xf>
    <xf numFmtId="0" fontId="18" fillId="0" borderId="0" xfId="108" applyFont="1" applyFill="1" applyBorder="1" applyAlignment="1">
      <alignment horizontal="center" vertical="center"/>
      <protection/>
    </xf>
    <xf numFmtId="0" fontId="18" fillId="0" borderId="0" xfId="108" applyFont="1" applyFill="1" applyBorder="1" applyAlignment="1">
      <alignment horizontal="left" vertical="center"/>
      <protection/>
    </xf>
    <xf numFmtId="0" fontId="103" fillId="0" borderId="35" xfId="108" applyFont="1" applyBorder="1" applyAlignment="1">
      <alignment horizontal="left" vertical="center"/>
      <protection/>
    </xf>
    <xf numFmtId="183" fontId="18" fillId="0" borderId="35" xfId="67" applyNumberFormat="1" applyFont="1" applyFill="1" applyBorder="1" applyAlignment="1" applyProtection="1">
      <alignment/>
      <protection/>
    </xf>
    <xf numFmtId="184" fontId="18" fillId="0" borderId="35" xfId="67" applyNumberFormat="1" applyFont="1" applyFill="1" applyBorder="1" applyAlignment="1" applyProtection="1">
      <alignment/>
      <protection/>
    </xf>
    <xf numFmtId="184" fontId="18" fillId="0" borderId="27" xfId="67" applyNumberFormat="1" applyFont="1" applyFill="1" applyBorder="1" applyAlignment="1" applyProtection="1">
      <alignment horizontal="left"/>
      <protection/>
    </xf>
    <xf numFmtId="183" fontId="18" fillId="0" borderId="27" xfId="67" applyNumberFormat="1" applyFont="1" applyFill="1" applyBorder="1" applyAlignment="1" applyProtection="1">
      <alignment horizontal="right"/>
      <protection/>
    </xf>
    <xf numFmtId="183" fontId="18" fillId="0" borderId="19" xfId="67" applyNumberFormat="1" applyFont="1" applyFill="1" applyBorder="1" applyAlignment="1" applyProtection="1">
      <alignment horizontal="right"/>
      <protection/>
    </xf>
    <xf numFmtId="0" fontId="3" fillId="0" borderId="0" xfId="108" applyFont="1">
      <alignment/>
      <protection/>
    </xf>
    <xf numFmtId="0" fontId="4" fillId="0" borderId="0" xfId="108" applyFont="1">
      <alignment/>
      <protection/>
    </xf>
    <xf numFmtId="0" fontId="99" fillId="37" borderId="0" xfId="108" applyFont="1" applyFill="1" applyBorder="1">
      <alignment/>
      <protection/>
    </xf>
    <xf numFmtId="0" fontId="97" fillId="37" borderId="35" xfId="108" applyFont="1" applyFill="1" applyBorder="1" applyAlignment="1">
      <alignment horizontal="left"/>
      <protection/>
    </xf>
    <xf numFmtId="0" fontId="97" fillId="37" borderId="35" xfId="108" applyFont="1" applyFill="1" applyBorder="1" applyAlignment="1">
      <alignment horizontal="center"/>
      <protection/>
    </xf>
    <xf numFmtId="49" fontId="97" fillId="37" borderId="36" xfId="108" applyNumberFormat="1" applyFont="1" applyFill="1" applyBorder="1" applyAlignment="1">
      <alignment horizontal="right"/>
      <protection/>
    </xf>
    <xf numFmtId="49" fontId="97" fillId="37" borderId="37" xfId="108" applyNumberFormat="1" applyFont="1" applyFill="1" applyBorder="1" applyAlignment="1">
      <alignment horizontal="right"/>
      <protection/>
    </xf>
    <xf numFmtId="184" fontId="39" fillId="0" borderId="26" xfId="67" applyNumberFormat="1" applyFont="1" applyFill="1" applyBorder="1" applyAlignment="1" applyProtection="1">
      <alignment horizontal="right"/>
      <protection/>
    </xf>
    <xf numFmtId="184" fontId="39" fillId="0" borderId="38" xfId="67" applyNumberFormat="1" applyFont="1" applyFill="1" applyBorder="1" applyAlignment="1" applyProtection="1">
      <alignment/>
      <protection/>
    </xf>
    <xf numFmtId="0" fontId="77" fillId="0" borderId="38" xfId="108" applyBorder="1">
      <alignment/>
      <protection/>
    </xf>
    <xf numFmtId="184" fontId="39" fillId="0" borderId="26" xfId="67" applyNumberFormat="1" applyFont="1" applyFill="1" applyBorder="1" applyAlignment="1" applyProtection="1">
      <alignment/>
      <protection/>
    </xf>
    <xf numFmtId="2" fontId="77" fillId="0" borderId="26" xfId="108" applyNumberFormat="1" applyBorder="1">
      <alignment/>
      <protection/>
    </xf>
    <xf numFmtId="184" fontId="39" fillId="0" borderId="0" xfId="67" applyNumberFormat="1" applyFont="1" applyFill="1" applyBorder="1" applyAlignment="1" applyProtection="1">
      <alignment horizontal="right"/>
      <protection/>
    </xf>
    <xf numFmtId="184" fontId="39" fillId="0" borderId="0" xfId="67" applyNumberFormat="1" applyFont="1" applyFill="1" applyBorder="1" applyAlignment="1" applyProtection="1">
      <alignment/>
      <protection/>
    </xf>
    <xf numFmtId="0" fontId="77" fillId="0" borderId="0" xfId="108" applyBorder="1">
      <alignment/>
      <protection/>
    </xf>
    <xf numFmtId="4" fontId="39" fillId="0" borderId="33" xfId="108" applyNumberFormat="1" applyFont="1" applyBorder="1" applyAlignment="1">
      <alignment vertical="center"/>
      <protection/>
    </xf>
    <xf numFmtId="4" fontId="39" fillId="40" borderId="0" xfId="108" applyNumberFormat="1" applyFont="1" applyFill="1" applyBorder="1">
      <alignment/>
      <protection/>
    </xf>
    <xf numFmtId="184" fontId="39" fillId="40" borderId="0" xfId="67" applyNumberFormat="1" applyFont="1" applyFill="1" applyBorder="1" applyAlignment="1" applyProtection="1">
      <alignment/>
      <protection/>
    </xf>
    <xf numFmtId="0" fontId="18" fillId="0" borderId="0" xfId="108" applyFont="1">
      <alignment/>
      <protection/>
    </xf>
    <xf numFmtId="0" fontId="77" fillId="0" borderId="0" xfId="108" applyFont="1">
      <alignment/>
      <protection/>
    </xf>
    <xf numFmtId="4" fontId="39" fillId="0" borderId="39" xfId="108" applyNumberFormat="1" applyFont="1" applyBorder="1" applyAlignment="1">
      <alignment vertical="center"/>
      <protection/>
    </xf>
    <xf numFmtId="184" fontId="39" fillId="0" borderId="24" xfId="67" applyNumberFormat="1" applyFont="1" applyFill="1" applyBorder="1" applyAlignment="1" applyProtection="1">
      <alignment horizontal="right"/>
      <protection/>
    </xf>
    <xf numFmtId="184" fontId="39" fillId="0" borderId="24" xfId="67" applyNumberFormat="1" applyFont="1" applyFill="1" applyBorder="1" applyAlignment="1" applyProtection="1">
      <alignment/>
      <protection/>
    </xf>
    <xf numFmtId="0" fontId="77" fillId="0" borderId="24" xfId="108" applyBorder="1">
      <alignment/>
      <protection/>
    </xf>
    <xf numFmtId="184" fontId="39" fillId="0" borderId="27" xfId="67" applyNumberFormat="1" applyFont="1" applyFill="1" applyBorder="1" applyAlignment="1" applyProtection="1">
      <alignment horizontal="right"/>
      <protection/>
    </xf>
    <xf numFmtId="184" fontId="39" fillId="0" borderId="27" xfId="67" applyNumberFormat="1" applyFont="1" applyFill="1" applyBorder="1" applyAlignment="1" applyProtection="1">
      <alignment/>
      <protection/>
    </xf>
    <xf numFmtId="0" fontId="17" fillId="0" borderId="0" xfId="108" applyFont="1" applyFill="1" applyBorder="1" applyAlignment="1">
      <alignment horizontal="center"/>
      <protection/>
    </xf>
    <xf numFmtId="183" fontId="17" fillId="0" borderId="0" xfId="67" applyNumberFormat="1" applyFont="1" applyFill="1" applyBorder="1" applyAlignment="1" applyProtection="1">
      <alignment horizontal="right" wrapText="1"/>
      <protection/>
    </xf>
    <xf numFmtId="0" fontId="28" fillId="0" borderId="0" xfId="108" applyFont="1" applyFill="1" applyBorder="1" applyAlignment="1">
      <alignment vertical="top" wrapText="1"/>
      <protection/>
    </xf>
    <xf numFmtId="186" fontId="18" fillId="0" borderId="0" xfId="69" applyNumberFormat="1" applyFont="1" applyFill="1" applyBorder="1" applyAlignment="1" applyProtection="1">
      <alignment horizontal="center"/>
      <protection/>
    </xf>
    <xf numFmtId="0" fontId="41" fillId="0" borderId="0" xfId="108" applyFont="1" applyFill="1" applyAlignment="1">
      <alignment horizontal="left" vertical="top" wrapText="1"/>
      <protection/>
    </xf>
    <xf numFmtId="0" fontId="38" fillId="0" borderId="0" xfId="108" applyFont="1" applyFill="1" applyBorder="1" applyAlignment="1">
      <alignment horizontal="left"/>
      <protection/>
    </xf>
    <xf numFmtId="186" fontId="17" fillId="0" borderId="0" xfId="69" applyNumberFormat="1" applyFont="1" applyFill="1" applyBorder="1" applyAlignment="1" applyProtection="1">
      <alignment horizontal="center"/>
      <protection/>
    </xf>
    <xf numFmtId="0" fontId="39" fillId="0" borderId="0" xfId="108" applyFont="1" applyFill="1" applyBorder="1" applyAlignment="1">
      <alignment horizontal="left"/>
      <protection/>
    </xf>
    <xf numFmtId="0" fontId="42" fillId="0" borderId="0" xfId="108" applyFont="1" applyFill="1" applyAlignment="1">
      <alignment horizontal="left" vertical="top" wrapText="1"/>
      <protection/>
    </xf>
    <xf numFmtId="186" fontId="17" fillId="0" borderId="0" xfId="69" applyNumberFormat="1" applyFont="1" applyFill="1" applyBorder="1" applyAlignment="1" applyProtection="1">
      <alignment/>
      <protection/>
    </xf>
    <xf numFmtId="186" fontId="18" fillId="0" borderId="0" xfId="69" applyNumberFormat="1" applyFont="1" applyFill="1" applyBorder="1" applyAlignment="1" applyProtection="1">
      <alignment/>
      <protection/>
    </xf>
    <xf numFmtId="174" fontId="17" fillId="0" borderId="0" xfId="67" applyNumberFormat="1" applyFont="1" applyFill="1" applyBorder="1" applyAlignment="1" applyProtection="1">
      <alignment horizontal="center"/>
      <protection/>
    </xf>
    <xf numFmtId="0" fontId="38" fillId="35" borderId="0" xfId="108" applyFont="1" applyFill="1" applyBorder="1" applyAlignment="1">
      <alignment horizontal="left"/>
      <protection/>
    </xf>
    <xf numFmtId="174" fontId="17" fillId="35" borderId="0" xfId="67" applyNumberFormat="1" applyFont="1" applyFill="1" applyBorder="1" applyAlignment="1" applyProtection="1">
      <alignment horizontal="right" wrapText="1"/>
      <protection/>
    </xf>
    <xf numFmtId="0" fontId="39" fillId="0" borderId="0" xfId="108" applyFont="1" applyFill="1">
      <alignment/>
      <protection/>
    </xf>
    <xf numFmtId="0" fontId="38" fillId="0" borderId="0" xfId="108" applyFont="1" applyFill="1" applyBorder="1" applyAlignment="1">
      <alignment horizontal="center"/>
      <protection/>
    </xf>
    <xf numFmtId="0" fontId="17" fillId="0" borderId="0" xfId="108" applyFont="1" applyFill="1" applyAlignment="1">
      <alignment horizontal="right"/>
      <protection/>
    </xf>
    <xf numFmtId="0" fontId="43" fillId="0" borderId="0" xfId="108" applyFont="1" applyFill="1" applyBorder="1" applyAlignment="1">
      <alignment vertical="top" wrapText="1"/>
      <protection/>
    </xf>
    <xf numFmtId="0" fontId="44" fillId="0" borderId="0" xfId="108" applyFont="1" applyFill="1" applyAlignment="1">
      <alignment horizontal="left" vertical="top" wrapText="1"/>
      <protection/>
    </xf>
    <xf numFmtId="0" fontId="33" fillId="0" borderId="0" xfId="108" applyFont="1" applyFill="1" applyBorder="1" applyAlignment="1">
      <alignment horizontal="left" vertical="top" wrapText="1"/>
      <protection/>
    </xf>
    <xf numFmtId="0" fontId="29" fillId="0" borderId="0" xfId="108" applyFont="1" applyFill="1" applyBorder="1" applyAlignment="1">
      <alignment/>
      <protection/>
    </xf>
    <xf numFmtId="183" fontId="77" fillId="0" borderId="0" xfId="67" applyNumberFormat="1" applyFont="1" applyFill="1" applyBorder="1" applyAlignment="1" applyProtection="1">
      <alignment/>
      <protection/>
    </xf>
    <xf numFmtId="0" fontId="96" fillId="37" borderId="0" xfId="108" applyFont="1" applyFill="1" applyBorder="1" applyAlignment="1">
      <alignment horizontal="center"/>
      <protection/>
    </xf>
    <xf numFmtId="183" fontId="96" fillId="37" borderId="0" xfId="67" applyNumberFormat="1" applyFont="1" applyFill="1" applyBorder="1" applyAlignment="1" applyProtection="1">
      <alignment horizontal="right" wrapText="1"/>
      <protection/>
    </xf>
    <xf numFmtId="0" fontId="96" fillId="37" borderId="0" xfId="108" applyFont="1" applyFill="1" applyAlignment="1">
      <alignment horizontal="right"/>
      <protection/>
    </xf>
    <xf numFmtId="183" fontId="17" fillId="0" borderId="0" xfId="67" applyNumberFormat="1" applyFont="1" applyFill="1" applyBorder="1" applyAlignment="1" applyProtection="1">
      <alignment horizontal="center" wrapText="1"/>
      <protection/>
    </xf>
    <xf numFmtId="183" fontId="18" fillId="35" borderId="0" xfId="67" applyNumberFormat="1" applyFont="1" applyFill="1" applyBorder="1" applyAlignment="1" applyProtection="1">
      <alignment horizontal="center"/>
      <protection/>
    </xf>
    <xf numFmtId="0" fontId="77" fillId="35" borderId="0" xfId="108" applyFont="1" applyFill="1">
      <alignment/>
      <protection/>
    </xf>
    <xf numFmtId="0" fontId="47" fillId="0" borderId="0" xfId="108" applyFont="1" applyFill="1" applyAlignment="1">
      <alignment horizontal="left" vertical="top" wrapText="1"/>
      <protection/>
    </xf>
    <xf numFmtId="0" fontId="77" fillId="0" borderId="0" xfId="108" applyFill="1" applyAlignment="1">
      <alignment horizontal="left"/>
      <protection/>
    </xf>
    <xf numFmtId="183" fontId="29" fillId="0" borderId="0" xfId="67" applyNumberFormat="1" applyFont="1" applyFill="1" applyBorder="1" applyAlignment="1" applyProtection="1">
      <alignment horizontal="center" wrapText="1"/>
      <protection/>
    </xf>
    <xf numFmtId="0" fontId="45" fillId="0" borderId="0" xfId="108" applyFont="1" applyFill="1" applyAlignment="1">
      <alignment horizontal="left" vertical="top" wrapText="1"/>
      <protection/>
    </xf>
    <xf numFmtId="0" fontId="45" fillId="0" borderId="0" xfId="108" applyFont="1" applyFill="1" applyAlignment="1">
      <alignment horizontal="left" vertical="top" wrapText="1" readingOrder="1"/>
      <protection/>
    </xf>
    <xf numFmtId="0" fontId="47" fillId="0" borderId="0" xfId="108" applyFont="1" applyFill="1" applyAlignment="1">
      <alignment horizontal="left" vertical="top" wrapText="1" readingOrder="1"/>
      <protection/>
    </xf>
    <xf numFmtId="0" fontId="104" fillId="0" borderId="0" xfId="108" applyFont="1" applyFill="1" applyAlignment="1">
      <alignment horizontal="left" vertical="top" wrapText="1"/>
      <protection/>
    </xf>
    <xf numFmtId="0" fontId="105" fillId="0" borderId="0" xfId="108" applyFont="1" applyFill="1" applyAlignment="1">
      <alignment horizontal="left" vertical="top" wrapText="1"/>
      <protection/>
    </xf>
    <xf numFmtId="0" fontId="47" fillId="0" borderId="0" xfId="108" applyFont="1" applyFill="1">
      <alignment/>
      <protection/>
    </xf>
    <xf numFmtId="0" fontId="47" fillId="35" borderId="0" xfId="108" applyFont="1" applyFill="1" applyAlignment="1">
      <alignment horizontal="left" vertical="top" wrapText="1"/>
      <protection/>
    </xf>
    <xf numFmtId="174" fontId="2" fillId="35" borderId="0" xfId="67" applyNumberFormat="1" applyFont="1" applyFill="1" applyBorder="1" applyAlignment="1" applyProtection="1">
      <alignment horizontal="right" vertical="top" wrapText="1"/>
      <protection/>
    </xf>
    <xf numFmtId="174" fontId="94" fillId="35" borderId="0" xfId="108" applyNumberFormat="1" applyFont="1" applyFill="1">
      <alignment/>
      <protection/>
    </xf>
    <xf numFmtId="0" fontId="33" fillId="0" borderId="0" xfId="108" applyFont="1" applyFill="1" applyAlignment="1">
      <alignment horizontal="left" vertical="top"/>
      <protection/>
    </xf>
    <xf numFmtId="183" fontId="18" fillId="0" borderId="0" xfId="67" applyNumberFormat="1" applyFont="1" applyFill="1" applyBorder="1" applyAlignment="1" applyProtection="1">
      <alignment horizontal="center"/>
      <protection/>
    </xf>
    <xf numFmtId="174" fontId="77" fillId="0" borderId="0" xfId="108" applyNumberFormat="1" applyFont="1" applyFill="1">
      <alignment/>
      <protection/>
    </xf>
    <xf numFmtId="0" fontId="29" fillId="0" borderId="0" xfId="108" applyFont="1" applyFill="1" applyBorder="1">
      <alignment/>
      <protection/>
    </xf>
    <xf numFmtId="0" fontId="77" fillId="0" borderId="0" xfId="108" applyFill="1" applyBorder="1">
      <alignment/>
      <protection/>
    </xf>
    <xf numFmtId="0" fontId="40" fillId="0" borderId="0" xfId="108" applyFont="1" applyFill="1" applyBorder="1">
      <alignment/>
      <protection/>
    </xf>
    <xf numFmtId="0" fontId="95" fillId="37" borderId="0" xfId="108" applyFont="1" applyFill="1" applyBorder="1" applyAlignment="1">
      <alignment horizontal="right"/>
      <protection/>
    </xf>
    <xf numFmtId="3" fontId="33" fillId="0" borderId="0" xfId="108" applyNumberFormat="1" applyFont="1" applyFill="1" applyAlignment="1">
      <alignment horizontal="right" vertical="center" indent="1"/>
      <protection/>
    </xf>
    <xf numFmtId="187" fontId="33" fillId="0" borderId="0" xfId="108" applyNumberFormat="1" applyFont="1" applyFill="1" applyAlignment="1">
      <alignment vertical="center"/>
      <protection/>
    </xf>
    <xf numFmtId="10" fontId="33" fillId="0" borderId="0" xfId="121" applyNumberFormat="1" applyFont="1" applyFill="1" applyBorder="1" applyAlignment="1" applyProtection="1">
      <alignment vertical="center"/>
      <protection/>
    </xf>
    <xf numFmtId="0" fontId="78" fillId="0" borderId="0" xfId="108" applyFont="1">
      <alignment/>
      <protection/>
    </xf>
    <xf numFmtId="10" fontId="33" fillId="0" borderId="0" xfId="121" applyNumberFormat="1" applyFont="1" applyFill="1" applyBorder="1" applyAlignment="1" applyProtection="1">
      <alignment horizontal="right" vertical="center"/>
      <protection/>
    </xf>
    <xf numFmtId="0" fontId="18" fillId="0" borderId="0" xfId="108" applyFont="1" applyFill="1" applyBorder="1" applyAlignment="1">
      <alignment vertical="center" wrapText="1"/>
      <protection/>
    </xf>
    <xf numFmtId="0" fontId="17" fillId="0" borderId="0" xfId="108" applyFont="1" applyFill="1" applyBorder="1" applyAlignment="1">
      <alignment vertical="center"/>
      <protection/>
    </xf>
    <xf numFmtId="0" fontId="17" fillId="0" borderId="0" xfId="108" applyFont="1" applyFill="1" applyBorder="1" applyAlignment="1">
      <alignment horizontal="center" vertical="center"/>
      <protection/>
    </xf>
    <xf numFmtId="3" fontId="17" fillId="0" borderId="0" xfId="108" applyNumberFormat="1" applyFont="1" applyFill="1" applyBorder="1" applyAlignment="1">
      <alignment horizontal="right" vertical="center" indent="1"/>
      <protection/>
    </xf>
    <xf numFmtId="10" fontId="17" fillId="0" borderId="0" xfId="121" applyNumberFormat="1" applyFont="1" applyFill="1" applyBorder="1" applyAlignment="1" applyProtection="1">
      <alignment vertical="center"/>
      <protection/>
    </xf>
    <xf numFmtId="0" fontId="17" fillId="0" borderId="0" xfId="108" applyFont="1" applyFill="1" applyBorder="1" applyAlignment="1">
      <alignment horizontal="left" vertical="center"/>
      <protection/>
    </xf>
    <xf numFmtId="188" fontId="17" fillId="0" borderId="0" xfId="108" applyNumberFormat="1" applyFont="1" applyFill="1" applyBorder="1" applyAlignment="1">
      <alignment horizontal="right" vertical="center"/>
      <protection/>
    </xf>
    <xf numFmtId="188" fontId="17" fillId="0" borderId="0" xfId="108" applyNumberFormat="1" applyFont="1" applyFill="1" applyBorder="1" applyAlignment="1">
      <alignment vertical="center"/>
      <protection/>
    </xf>
    <xf numFmtId="10" fontId="18" fillId="0" borderId="0" xfId="121" applyNumberFormat="1" applyFont="1" applyFill="1" applyBorder="1" applyAlignment="1" applyProtection="1">
      <alignment vertical="center"/>
      <protection/>
    </xf>
    <xf numFmtId="0" fontId="17" fillId="35" borderId="0" xfId="108" applyFont="1" applyFill="1" applyBorder="1" applyAlignment="1">
      <alignment horizontal="left" vertical="center"/>
      <protection/>
    </xf>
    <xf numFmtId="0" fontId="17" fillId="35" borderId="0" xfId="108" applyFont="1" applyFill="1" applyBorder="1" applyAlignment="1">
      <alignment horizontal="center" vertical="center"/>
      <protection/>
    </xf>
    <xf numFmtId="188" fontId="17" fillId="35" borderId="0" xfId="108" applyNumberFormat="1" applyFont="1" applyFill="1" applyBorder="1" applyAlignment="1">
      <alignment horizontal="right" vertical="center"/>
      <protection/>
    </xf>
    <xf numFmtId="188" fontId="17" fillId="35" borderId="0" xfId="108" applyNumberFormat="1" applyFont="1" applyFill="1" applyBorder="1" applyAlignment="1">
      <alignment vertical="center"/>
      <protection/>
    </xf>
    <xf numFmtId="10" fontId="17" fillId="35" borderId="0" xfId="121" applyNumberFormat="1" applyFont="1" applyFill="1" applyBorder="1" applyAlignment="1" applyProtection="1">
      <alignment horizontal="right" vertical="center" indent="2"/>
      <protection/>
    </xf>
    <xf numFmtId="188" fontId="23" fillId="0" borderId="0" xfId="108" applyNumberFormat="1" applyFont="1" applyFill="1" applyBorder="1" applyAlignment="1">
      <alignment horizontal="right" vertical="center"/>
      <protection/>
    </xf>
    <xf numFmtId="0" fontId="78" fillId="44" borderId="0" xfId="108" applyFont="1" applyFill="1">
      <alignment/>
      <protection/>
    </xf>
    <xf numFmtId="0" fontId="97" fillId="37" borderId="0" xfId="108" applyFont="1" applyFill="1" applyBorder="1" applyAlignment="1">
      <alignment horizontal="right"/>
      <protection/>
    </xf>
    <xf numFmtId="0" fontId="33" fillId="0" borderId="0" xfId="108" applyFont="1" applyFill="1" applyAlignment="1">
      <alignment horizontal="left" wrapText="1"/>
      <protection/>
    </xf>
    <xf numFmtId="3" fontId="18" fillId="0" borderId="0" xfId="108" applyNumberFormat="1" applyFont="1" applyFill="1" applyAlignment="1">
      <alignment vertical="center"/>
      <protection/>
    </xf>
    <xf numFmtId="3" fontId="33" fillId="0" borderId="0" xfId="108" applyNumberFormat="1" applyFont="1" applyFill="1" applyAlignment="1">
      <alignment vertical="center"/>
      <protection/>
    </xf>
    <xf numFmtId="10" fontId="18" fillId="0" borderId="0" xfId="121" applyNumberFormat="1" applyFont="1" applyFill="1" applyBorder="1" applyAlignment="1" applyProtection="1">
      <alignment horizontal="right" vertical="center"/>
      <protection/>
    </xf>
    <xf numFmtId="3" fontId="17" fillId="0" borderId="0" xfId="108" applyNumberFormat="1" applyFont="1" applyFill="1" applyBorder="1" applyAlignment="1">
      <alignment vertical="center"/>
      <protection/>
    </xf>
    <xf numFmtId="10" fontId="18" fillId="0" borderId="0" xfId="121" applyNumberFormat="1" applyFont="1" applyFill="1" applyBorder="1" applyAlignment="1" applyProtection="1">
      <alignment horizontal="right" vertical="center" indent="3"/>
      <protection/>
    </xf>
    <xf numFmtId="10" fontId="17" fillId="0" borderId="0" xfId="121" applyNumberFormat="1" applyFont="1" applyFill="1" applyBorder="1" applyAlignment="1" applyProtection="1">
      <alignment horizontal="right" vertical="center" indent="3"/>
      <protection/>
    </xf>
    <xf numFmtId="0" fontId="17" fillId="45" borderId="0" xfId="108" applyFont="1" applyFill="1" applyBorder="1" applyAlignment="1">
      <alignment horizontal="left" vertical="center"/>
      <protection/>
    </xf>
    <xf numFmtId="0" fontId="17" fillId="45" borderId="0" xfId="108" applyFont="1" applyFill="1" applyBorder="1" applyAlignment="1">
      <alignment horizontal="center" vertical="center"/>
      <protection/>
    </xf>
    <xf numFmtId="188" fontId="17" fillId="45" borderId="0" xfId="108" applyNumberFormat="1" applyFont="1" applyFill="1" applyBorder="1" applyAlignment="1">
      <alignment horizontal="right" vertical="center"/>
      <protection/>
    </xf>
    <xf numFmtId="188" fontId="17" fillId="45" borderId="0" xfId="108" applyNumberFormat="1" applyFont="1" applyFill="1" applyBorder="1" applyAlignment="1">
      <alignment vertical="center"/>
      <protection/>
    </xf>
    <xf numFmtId="10" fontId="17" fillId="45" borderId="0" xfId="121" applyNumberFormat="1" applyFont="1" applyFill="1" applyBorder="1" applyAlignment="1" applyProtection="1">
      <alignment horizontal="right" vertical="center"/>
      <protection/>
    </xf>
    <xf numFmtId="10" fontId="77" fillId="0" borderId="0" xfId="108" applyNumberFormat="1" applyFill="1" applyBorder="1">
      <alignment/>
      <protection/>
    </xf>
    <xf numFmtId="3" fontId="18" fillId="0" borderId="0" xfId="108" applyNumberFormat="1" applyFont="1" applyFill="1" applyAlignment="1">
      <alignment horizontal="right" vertical="center"/>
      <protection/>
    </xf>
    <xf numFmtId="3" fontId="17" fillId="0" borderId="0" xfId="108" applyNumberFormat="1" applyFont="1" applyFill="1" applyBorder="1" applyAlignment="1">
      <alignment horizontal="right" vertical="center"/>
      <protection/>
    </xf>
    <xf numFmtId="187" fontId="17" fillId="0" borderId="0" xfId="108" applyNumberFormat="1" applyFont="1" applyFill="1" applyBorder="1" applyAlignment="1">
      <alignment vertical="center"/>
      <protection/>
    </xf>
    <xf numFmtId="187" fontId="17" fillId="45" borderId="0" xfId="108" applyNumberFormat="1" applyFont="1" applyFill="1" applyBorder="1" applyAlignment="1">
      <alignment horizontal="right" vertical="center"/>
      <protection/>
    </xf>
    <xf numFmtId="0" fontId="102" fillId="37" borderId="10" xfId="108" applyFont="1" applyFill="1" applyBorder="1" applyAlignment="1">
      <alignment horizontal="left" vertical="center"/>
      <protection/>
    </xf>
    <xf numFmtId="14" fontId="95" fillId="37" borderId="0" xfId="108" applyNumberFormat="1" applyFont="1" applyFill="1" applyBorder="1" applyAlignment="1">
      <alignment horizontal="right"/>
      <protection/>
    </xf>
    <xf numFmtId="0" fontId="102" fillId="37" borderId="10" xfId="108" applyFont="1" applyFill="1" applyBorder="1" applyAlignment="1">
      <alignment horizontal="right" vertical="center" wrapText="1"/>
      <protection/>
    </xf>
    <xf numFmtId="3" fontId="33" fillId="0" borderId="0" xfId="108" applyNumberFormat="1" applyFont="1" applyFill="1" applyBorder="1" applyAlignment="1">
      <alignment horizontal="right"/>
      <protection/>
    </xf>
    <xf numFmtId="10" fontId="18" fillId="0" borderId="0" xfId="121" applyNumberFormat="1" applyFont="1" applyFill="1" applyBorder="1" applyAlignment="1">
      <alignment horizontal="right"/>
    </xf>
    <xf numFmtId="10" fontId="17" fillId="0" borderId="0" xfId="121" applyNumberFormat="1" applyFont="1" applyFill="1" applyBorder="1" applyAlignment="1">
      <alignment horizontal="right"/>
    </xf>
    <xf numFmtId="10" fontId="17" fillId="0" borderId="0" xfId="121" applyNumberFormat="1" applyFont="1" applyFill="1" applyBorder="1" applyAlignment="1">
      <alignment horizontal="right" vertical="center"/>
    </xf>
    <xf numFmtId="0" fontId="17" fillId="35" borderId="0" xfId="108" applyFont="1" applyFill="1" applyBorder="1" applyAlignment="1">
      <alignment vertical="center"/>
      <protection/>
    </xf>
    <xf numFmtId="3" fontId="17" fillId="35" borderId="0" xfId="108" applyNumberFormat="1" applyFont="1" applyFill="1" applyBorder="1" applyAlignment="1">
      <alignment horizontal="right" vertical="center"/>
      <protection/>
    </xf>
    <xf numFmtId="10" fontId="17" fillId="35" borderId="0" xfId="108" applyNumberFormat="1" applyFont="1" applyFill="1" applyBorder="1" applyAlignment="1">
      <alignment horizontal="right" vertical="center"/>
      <protection/>
    </xf>
    <xf numFmtId="4" fontId="77" fillId="0" borderId="0" xfId="108" applyNumberFormat="1" applyFill="1" applyBorder="1">
      <alignment/>
      <protection/>
    </xf>
    <xf numFmtId="4" fontId="33" fillId="0" borderId="0" xfId="108" applyNumberFormat="1" applyFont="1" applyFill="1" applyAlignment="1">
      <alignment horizontal="right"/>
      <protection/>
    </xf>
    <xf numFmtId="188" fontId="18" fillId="0" borderId="0" xfId="108" applyNumberFormat="1" applyFont="1" applyFill="1" applyBorder="1">
      <alignment/>
      <protection/>
    </xf>
    <xf numFmtId="179" fontId="77" fillId="0" borderId="0" xfId="69" applyNumberFormat="1" applyFill="1" applyBorder="1" applyAlignment="1">
      <alignment/>
    </xf>
    <xf numFmtId="10" fontId="18" fillId="0" borderId="0" xfId="121" applyNumberFormat="1" applyFont="1" applyFill="1" applyBorder="1" applyAlignment="1">
      <alignment horizontal="right" vertical="center"/>
    </xf>
    <xf numFmtId="10" fontId="18" fillId="0" borderId="40" xfId="121" applyNumberFormat="1" applyFont="1" applyFill="1" applyBorder="1" applyAlignment="1">
      <alignment horizontal="right" vertical="center"/>
    </xf>
    <xf numFmtId="189" fontId="29" fillId="0" borderId="0" xfId="108" applyNumberFormat="1" applyFont="1" applyFill="1" applyBorder="1" applyAlignment="1">
      <alignment horizontal="left"/>
      <protection/>
    </xf>
    <xf numFmtId="0" fontId="38" fillId="0" borderId="0" xfId="108" applyFont="1" applyFill="1" applyBorder="1">
      <alignment/>
      <protection/>
    </xf>
    <xf numFmtId="0" fontId="96" fillId="37" borderId="10" xfId="108" applyFont="1" applyFill="1" applyBorder="1" applyAlignment="1">
      <alignment horizontal="left" vertical="center"/>
      <protection/>
    </xf>
    <xf numFmtId="14" fontId="95" fillId="37" borderId="0" xfId="108" applyNumberFormat="1" applyFont="1" applyFill="1" applyBorder="1" applyAlignment="1">
      <alignment horizontal="right" vertical="center"/>
      <protection/>
    </xf>
    <xf numFmtId="0" fontId="96" fillId="37" borderId="0" xfId="108" applyFont="1" applyFill="1" applyBorder="1" applyAlignment="1">
      <alignment horizontal="right" vertical="center" wrapText="1"/>
      <protection/>
    </xf>
    <xf numFmtId="0" fontId="18" fillId="35" borderId="0" xfId="108" applyFont="1" applyFill="1" applyBorder="1" applyAlignment="1">
      <alignment horizontal="center" vertical="center" wrapText="1"/>
      <protection/>
    </xf>
    <xf numFmtId="0" fontId="18" fillId="35" borderId="0" xfId="108" applyFont="1" applyFill="1" applyBorder="1" applyAlignment="1">
      <alignment vertical="center" wrapText="1"/>
      <protection/>
    </xf>
    <xf numFmtId="187" fontId="18" fillId="35" borderId="0" xfId="108" applyNumberFormat="1" applyFont="1" applyFill="1" applyBorder="1" applyAlignment="1">
      <alignment horizontal="right" vertical="center" indent="2"/>
      <protection/>
    </xf>
    <xf numFmtId="10" fontId="18" fillId="35" borderId="0" xfId="108" applyNumberFormat="1" applyFont="1" applyFill="1" applyBorder="1" applyAlignment="1">
      <alignment horizontal="right" vertical="center" indent="2"/>
      <protection/>
    </xf>
    <xf numFmtId="10" fontId="18" fillId="35" borderId="0" xfId="108" applyNumberFormat="1" applyFont="1" applyFill="1" applyBorder="1" applyAlignment="1">
      <alignment horizontal="right" vertical="center"/>
      <protection/>
    </xf>
    <xf numFmtId="10" fontId="77" fillId="0" borderId="0" xfId="121" applyNumberFormat="1" applyAlignment="1">
      <alignment/>
    </xf>
    <xf numFmtId="0" fontId="29" fillId="0" borderId="0" xfId="108" applyFont="1" applyFill="1" applyBorder="1" applyAlignment="1">
      <alignment horizontal="center"/>
      <protection/>
    </xf>
    <xf numFmtId="0" fontId="97" fillId="37" borderId="10" xfId="108" applyFont="1" applyFill="1" applyBorder="1" applyAlignment="1">
      <alignment horizontal="center" vertical="center"/>
      <protection/>
    </xf>
    <xf numFmtId="17" fontId="97" fillId="37" borderId="0" xfId="108" applyNumberFormat="1" applyFont="1" applyFill="1" applyBorder="1" applyAlignment="1" quotePrefix="1">
      <alignment horizontal="right"/>
      <protection/>
    </xf>
    <xf numFmtId="0" fontId="18" fillId="0" borderId="19" xfId="108" applyFont="1" applyFill="1" applyBorder="1">
      <alignment/>
      <protection/>
    </xf>
    <xf numFmtId="10" fontId="18" fillId="0" borderId="19" xfId="121" applyNumberFormat="1" applyFont="1" applyFill="1" applyBorder="1" applyAlignment="1" applyProtection="1">
      <alignment horizontal="right" vertical="center"/>
      <protection/>
    </xf>
    <xf numFmtId="0" fontId="18" fillId="0" borderId="20" xfId="108" applyFont="1" applyFill="1" applyBorder="1">
      <alignment/>
      <protection/>
    </xf>
    <xf numFmtId="10" fontId="18" fillId="0" borderId="20" xfId="121" applyNumberFormat="1" applyFont="1" applyFill="1" applyBorder="1" applyAlignment="1" applyProtection="1">
      <alignment horizontal="right" vertical="center"/>
      <protection/>
    </xf>
    <xf numFmtId="0" fontId="18" fillId="0" borderId="20" xfId="108" applyFont="1" applyFill="1" applyBorder="1" applyAlignment="1">
      <alignment vertical="center" wrapText="1"/>
      <protection/>
    </xf>
    <xf numFmtId="10" fontId="17" fillId="0" borderId="0" xfId="121" applyNumberFormat="1" applyFont="1" applyFill="1" applyBorder="1" applyAlignment="1" applyProtection="1">
      <alignment horizontal="right" vertical="center"/>
      <protection/>
    </xf>
    <xf numFmtId="10" fontId="28" fillId="0" borderId="0" xfId="121" applyNumberFormat="1" applyFont="1" applyFill="1" applyBorder="1" applyAlignment="1" applyProtection="1">
      <alignment horizontal="right" vertical="center"/>
      <protection/>
    </xf>
    <xf numFmtId="10" fontId="17" fillId="35" borderId="0" xfId="121" applyNumberFormat="1" applyFont="1" applyFill="1" applyBorder="1" applyAlignment="1" applyProtection="1">
      <alignment horizontal="center" vertical="center"/>
      <protection/>
    </xf>
    <xf numFmtId="10" fontId="28" fillId="35" borderId="0" xfId="121" applyNumberFormat="1" applyFont="1" applyFill="1" applyBorder="1" applyAlignment="1" applyProtection="1">
      <alignment horizontal="center" vertical="center"/>
      <protection/>
    </xf>
    <xf numFmtId="10" fontId="17" fillId="35" borderId="0" xfId="108" applyNumberFormat="1" applyFont="1" applyFill="1" applyBorder="1" applyAlignment="1">
      <alignment horizontal="right" vertical="center" indent="2"/>
      <protection/>
    </xf>
    <xf numFmtId="10" fontId="17" fillId="35" borderId="0" xfId="108" applyNumberFormat="1" applyFont="1" applyFill="1" applyBorder="1" applyAlignment="1">
      <alignment horizontal="right" vertical="center" indent="1"/>
      <protection/>
    </xf>
    <xf numFmtId="10" fontId="18" fillId="0" borderId="0" xfId="121" applyNumberFormat="1" applyFont="1" applyFill="1" applyBorder="1" applyAlignment="1" applyProtection="1">
      <alignment horizontal="center" vertical="center"/>
      <protection/>
    </xf>
    <xf numFmtId="188" fontId="18" fillId="0" borderId="0" xfId="108" applyNumberFormat="1" applyFont="1" applyFill="1" applyBorder="1" applyAlignment="1">
      <alignment horizontal="right" vertical="center"/>
      <protection/>
    </xf>
    <xf numFmtId="10" fontId="77" fillId="0" borderId="0" xfId="121" applyNumberFormat="1" applyFill="1" applyBorder="1" applyAlignment="1">
      <alignment horizontal="right" vertical="center"/>
    </xf>
    <xf numFmtId="10" fontId="18" fillId="0" borderId="0" xfId="121" applyNumberFormat="1" applyFont="1" applyFill="1" applyBorder="1" applyAlignment="1" applyProtection="1">
      <alignment horizontal="right"/>
      <protection/>
    </xf>
    <xf numFmtId="10" fontId="18" fillId="0" borderId="0" xfId="121" applyNumberFormat="1" applyFont="1" applyAlignment="1">
      <alignment horizontal="right"/>
    </xf>
    <xf numFmtId="10" fontId="17" fillId="0" borderId="0" xfId="121" applyNumberFormat="1" applyFont="1" applyFill="1" applyBorder="1" applyAlignment="1" applyProtection="1">
      <alignment horizontal="right"/>
      <protection/>
    </xf>
    <xf numFmtId="182" fontId="17" fillId="35" borderId="0" xfId="121" applyNumberFormat="1" applyFont="1" applyFill="1" applyBorder="1" applyAlignment="1" applyProtection="1">
      <alignment horizontal="center" vertical="center"/>
      <protection/>
    </xf>
    <xf numFmtId="0" fontId="29" fillId="0" borderId="0" xfId="108" applyFont="1" applyFill="1" applyBorder="1" applyAlignment="1">
      <alignment horizontal="left" vertical="center"/>
      <protection/>
    </xf>
    <xf numFmtId="41" fontId="77" fillId="0" borderId="0" xfId="67" applyFont="1" applyFill="1" applyBorder="1" applyAlignment="1" applyProtection="1">
      <alignment horizontal="right" vertical="center"/>
      <protection/>
    </xf>
    <xf numFmtId="1" fontId="77" fillId="0" borderId="0" xfId="67" applyNumberFormat="1" applyFont="1" applyFill="1" applyBorder="1" applyAlignment="1" applyProtection="1">
      <alignment horizontal="right" vertical="center"/>
      <protection/>
    </xf>
    <xf numFmtId="10" fontId="77" fillId="0" borderId="0" xfId="121" applyNumberFormat="1" applyFont="1" applyFill="1" applyBorder="1" applyAlignment="1" applyProtection="1">
      <alignment horizontal="right"/>
      <protection/>
    </xf>
    <xf numFmtId="0" fontId="92" fillId="0" borderId="0" xfId="108" applyFont="1">
      <alignment/>
      <protection/>
    </xf>
    <xf numFmtId="0" fontId="77" fillId="0" borderId="0" xfId="108" applyFont="1" applyFill="1" applyBorder="1" applyAlignment="1">
      <alignment vertical="center"/>
      <protection/>
    </xf>
    <xf numFmtId="3" fontId="77" fillId="0" borderId="0" xfId="108" applyNumberFormat="1" applyFont="1" applyFill="1" applyAlignment="1">
      <alignment vertical="center"/>
      <protection/>
    </xf>
    <xf numFmtId="187" fontId="2" fillId="0" borderId="0" xfId="108" applyNumberFormat="1" applyFont="1" applyFill="1" applyAlignment="1">
      <alignment vertical="center"/>
      <protection/>
    </xf>
    <xf numFmtId="10" fontId="77" fillId="0" borderId="0" xfId="121" applyNumberFormat="1" applyFont="1" applyFill="1" applyBorder="1" applyAlignment="1" applyProtection="1">
      <alignment horizontal="right" vertical="center"/>
      <protection/>
    </xf>
    <xf numFmtId="3" fontId="78" fillId="0" borderId="0" xfId="108" applyNumberFormat="1" applyFont="1">
      <alignment/>
      <protection/>
    </xf>
    <xf numFmtId="3" fontId="29" fillId="0" borderId="0" xfId="108" applyNumberFormat="1" applyFont="1" applyFill="1" applyAlignment="1">
      <alignment vertical="center"/>
      <protection/>
    </xf>
    <xf numFmtId="10" fontId="29" fillId="0" borderId="0" xfId="121" applyNumberFormat="1" applyFont="1" applyFill="1" applyBorder="1" applyAlignment="1" applyProtection="1">
      <alignment horizontal="right" vertical="center"/>
      <protection/>
    </xf>
    <xf numFmtId="1" fontId="77" fillId="0" borderId="0" xfId="67" applyNumberFormat="1" applyFont="1" applyFill="1" applyBorder="1" applyAlignment="1" applyProtection="1">
      <alignment vertical="center"/>
      <protection/>
    </xf>
    <xf numFmtId="0" fontId="77" fillId="0" borderId="0" xfId="108" applyFont="1" applyFill="1" applyBorder="1" applyAlignment="1">
      <alignment horizontal="left" vertical="center"/>
      <protection/>
    </xf>
    <xf numFmtId="0" fontId="29" fillId="0" borderId="0" xfId="108" applyFont="1" applyFill="1" applyBorder="1" applyAlignment="1">
      <alignment vertical="center"/>
      <protection/>
    </xf>
    <xf numFmtId="0" fontId="29" fillId="0" borderId="0" xfId="108" applyFont="1" applyFill="1" applyBorder="1" applyAlignment="1">
      <alignment horizontal="center" vertical="center"/>
      <protection/>
    </xf>
    <xf numFmtId="3" fontId="29" fillId="0" borderId="0" xfId="108" applyNumberFormat="1" applyFont="1" applyFill="1" applyBorder="1" applyAlignment="1">
      <alignment vertical="center"/>
      <protection/>
    </xf>
    <xf numFmtId="187" fontId="29" fillId="0" borderId="0" xfId="108" applyNumberFormat="1" applyFont="1" applyFill="1" applyBorder="1" applyAlignment="1">
      <alignment vertical="center"/>
      <protection/>
    </xf>
    <xf numFmtId="10" fontId="29" fillId="0" borderId="0" xfId="121" applyNumberFormat="1" applyFont="1" applyFill="1" applyBorder="1" applyAlignment="1" applyProtection="1">
      <alignment horizontal="right" vertical="center" indent="3"/>
      <protection/>
    </xf>
    <xf numFmtId="196" fontId="78" fillId="0" borderId="0" xfId="108" applyNumberFormat="1" applyFont="1">
      <alignment/>
      <protection/>
    </xf>
    <xf numFmtId="188" fontId="49" fillId="0" borderId="0" xfId="108" applyNumberFormat="1" applyFont="1" applyFill="1" applyBorder="1" applyAlignment="1">
      <alignment horizontal="right" vertical="center"/>
      <protection/>
    </xf>
    <xf numFmtId="188" fontId="29" fillId="0" borderId="0" xfId="108" applyNumberFormat="1" applyFont="1" applyFill="1" applyBorder="1" applyAlignment="1">
      <alignment vertical="center"/>
      <protection/>
    </xf>
    <xf numFmtId="188" fontId="48" fillId="35" borderId="0" xfId="108" applyNumberFormat="1" applyFont="1" applyFill="1" applyBorder="1" applyAlignment="1">
      <alignment horizontal="right" vertical="center"/>
      <protection/>
    </xf>
    <xf numFmtId="10" fontId="17" fillId="35" borderId="0" xfId="121" applyNumberFormat="1" applyFont="1" applyFill="1" applyBorder="1" applyAlignment="1" applyProtection="1">
      <alignment horizontal="right" vertical="center" indent="3"/>
      <protection/>
    </xf>
    <xf numFmtId="41" fontId="18" fillId="0" borderId="0" xfId="67" applyFont="1" applyFill="1" applyBorder="1" applyAlignment="1" applyProtection="1">
      <alignment vertical="center"/>
      <protection/>
    </xf>
    <xf numFmtId="1" fontId="18" fillId="0" borderId="0" xfId="67" applyNumberFormat="1" applyFont="1" applyFill="1" applyBorder="1" applyAlignment="1" applyProtection="1">
      <alignment horizontal="center" vertical="center"/>
      <protection/>
    </xf>
    <xf numFmtId="10" fontId="18" fillId="0" borderId="0" xfId="121" applyNumberFormat="1" applyFont="1" applyFill="1" applyBorder="1" applyAlignment="1" applyProtection="1">
      <alignment horizontal="center"/>
      <protection/>
    </xf>
    <xf numFmtId="10" fontId="77" fillId="0" borderId="0" xfId="121" applyNumberFormat="1" applyFont="1" applyFill="1" applyBorder="1" applyAlignment="1" applyProtection="1">
      <alignment horizontal="center"/>
      <protection/>
    </xf>
    <xf numFmtId="190" fontId="27" fillId="0" borderId="0" xfId="108" applyNumberFormat="1" applyFont="1" applyFill="1" applyBorder="1" applyAlignment="1">
      <alignment horizontal="center" vertical="center"/>
      <protection/>
    </xf>
    <xf numFmtId="0" fontId="27" fillId="0" borderId="0" xfId="108" applyFont="1" applyFill="1" applyBorder="1" applyAlignment="1">
      <alignment horizontal="center" vertical="center" wrapText="1"/>
      <protection/>
    </xf>
    <xf numFmtId="0" fontId="0" fillId="0" borderId="0" xfId="108" applyFont="1" applyFill="1" applyBorder="1" applyAlignment="1">
      <alignment vertical="center"/>
      <protection/>
    </xf>
    <xf numFmtId="3" fontId="0" fillId="0" borderId="0" xfId="108" applyNumberFormat="1" applyFont="1" applyFill="1" applyBorder="1" applyAlignment="1">
      <alignment vertical="center"/>
      <protection/>
    </xf>
    <xf numFmtId="10" fontId="2" fillId="0" borderId="0" xfId="108" applyNumberFormat="1" applyFont="1" applyFill="1" applyAlignment="1">
      <alignment horizontal="right"/>
      <protection/>
    </xf>
    <xf numFmtId="3" fontId="0" fillId="0" borderId="0" xfId="108" applyNumberFormat="1" applyFont="1" applyFill="1" applyAlignment="1">
      <alignment horizontal="right"/>
      <protection/>
    </xf>
    <xf numFmtId="3" fontId="0" fillId="0" borderId="0" xfId="108" applyNumberFormat="1" applyFont="1" applyFill="1" applyBorder="1" applyAlignment="1">
      <alignment horizontal="right" vertical="center"/>
      <protection/>
    </xf>
    <xf numFmtId="0" fontId="77" fillId="0" borderId="0" xfId="108" applyFont="1" applyFill="1" applyBorder="1" applyAlignment="1">
      <alignment horizontal="center" vertical="center"/>
      <protection/>
    </xf>
    <xf numFmtId="3" fontId="32" fillId="0" borderId="0" xfId="108" applyNumberFormat="1" applyFont="1" applyFill="1" applyAlignment="1">
      <alignment horizontal="right"/>
      <protection/>
    </xf>
    <xf numFmtId="10" fontId="32" fillId="0" borderId="0" xfId="108" applyNumberFormat="1" applyFont="1" applyFill="1" applyAlignment="1">
      <alignment horizontal="right"/>
      <protection/>
    </xf>
    <xf numFmtId="4" fontId="18" fillId="0" borderId="0" xfId="121" applyNumberFormat="1" applyFont="1" applyFill="1" applyBorder="1" applyAlignment="1" applyProtection="1">
      <alignment horizontal="center"/>
      <protection/>
    </xf>
    <xf numFmtId="189" fontId="14" fillId="0" borderId="0" xfId="108" applyNumberFormat="1" applyFont="1" applyFill="1" applyBorder="1" applyAlignment="1">
      <alignment horizontal="left"/>
      <protection/>
    </xf>
    <xf numFmtId="0" fontId="24" fillId="0" borderId="0" xfId="108" applyFont="1" applyFill="1" applyBorder="1">
      <alignment/>
      <protection/>
    </xf>
    <xf numFmtId="0" fontId="101" fillId="37" borderId="10" xfId="108" applyFont="1" applyFill="1" applyBorder="1" applyAlignment="1">
      <alignment horizontal="left" vertical="center"/>
      <protection/>
    </xf>
    <xf numFmtId="0" fontId="101" fillId="37" borderId="10" xfId="108" applyFont="1" applyFill="1" applyBorder="1" applyAlignment="1">
      <alignment horizontal="left" vertical="center" wrapText="1"/>
      <protection/>
    </xf>
    <xf numFmtId="0" fontId="101" fillId="37" borderId="10" xfId="108" applyFont="1" applyFill="1" applyBorder="1" applyAlignment="1">
      <alignment horizontal="right" vertical="center" wrapText="1"/>
      <protection/>
    </xf>
    <xf numFmtId="0" fontId="101" fillId="37" borderId="0" xfId="108" applyFont="1" applyFill="1" applyBorder="1" applyAlignment="1">
      <alignment horizontal="right" vertical="center" wrapText="1"/>
      <protection/>
    </xf>
    <xf numFmtId="0" fontId="50" fillId="0" borderId="0" xfId="108" applyFont="1" applyFill="1" applyBorder="1" applyAlignment="1">
      <alignment vertical="center"/>
      <protection/>
    </xf>
    <xf numFmtId="190" fontId="27" fillId="0" borderId="0" xfId="108" applyNumberFormat="1" applyFont="1" applyFill="1" applyBorder="1" applyAlignment="1">
      <alignment horizontal="right" vertical="center"/>
      <protection/>
    </xf>
    <xf numFmtId="190" fontId="97" fillId="0" borderId="0" xfId="108" applyNumberFormat="1" applyFont="1" applyFill="1" applyBorder="1" applyAlignment="1">
      <alignment horizontal="right" vertical="center"/>
      <protection/>
    </xf>
    <xf numFmtId="0" fontId="97" fillId="0" borderId="0" xfId="108" applyFont="1" applyFill="1" applyBorder="1" applyAlignment="1">
      <alignment horizontal="right" vertical="center" wrapText="1"/>
      <protection/>
    </xf>
    <xf numFmtId="10" fontId="99" fillId="0" borderId="0" xfId="108" applyNumberFormat="1" applyFont="1" applyFill="1" applyBorder="1" applyAlignment="1">
      <alignment horizontal="right" vertical="center"/>
      <protection/>
    </xf>
    <xf numFmtId="0" fontId="39" fillId="35" borderId="0" xfId="108" applyFont="1" applyFill="1" applyBorder="1" applyAlignment="1">
      <alignment horizontal="left" vertical="center"/>
      <protection/>
    </xf>
    <xf numFmtId="3" fontId="41" fillId="35" borderId="0" xfId="108" applyNumberFormat="1" applyFont="1" applyFill="1" applyAlignment="1">
      <alignment horizontal="right"/>
      <protection/>
    </xf>
    <xf numFmtId="10" fontId="41" fillId="35" borderId="0" xfId="108" applyNumberFormat="1" applyFont="1" applyFill="1" applyAlignment="1">
      <alignment horizontal="right"/>
      <protection/>
    </xf>
    <xf numFmtId="3" fontId="77" fillId="0" borderId="0" xfId="108" applyNumberFormat="1" applyFill="1" applyBorder="1">
      <alignment/>
      <protection/>
    </xf>
    <xf numFmtId="0" fontId="26" fillId="0" borderId="0" xfId="108" applyFont="1" applyFill="1" applyBorder="1" applyAlignment="1">
      <alignment/>
      <protection/>
    </xf>
    <xf numFmtId="189" fontId="26" fillId="0" borderId="0" xfId="108" applyNumberFormat="1" applyFont="1" applyFill="1" applyBorder="1" applyAlignment="1">
      <alignment/>
      <protection/>
    </xf>
    <xf numFmtId="0" fontId="96" fillId="37" borderId="0" xfId="108" applyFont="1" applyFill="1" applyBorder="1" applyAlignment="1">
      <alignment horizontal="right"/>
      <protection/>
    </xf>
    <xf numFmtId="0" fontId="3" fillId="0" borderId="0" xfId="108" applyFont="1" applyFill="1" applyBorder="1" applyAlignment="1">
      <alignment horizontal="left" vertical="center"/>
      <protection/>
    </xf>
    <xf numFmtId="0" fontId="3" fillId="0" borderId="0" xfId="108" applyFont="1" applyFill="1" applyBorder="1" applyAlignment="1">
      <alignment vertical="center"/>
      <protection/>
    </xf>
    <xf numFmtId="3" fontId="3" fillId="0" borderId="0" xfId="108" applyNumberFormat="1" applyFont="1" applyFill="1" applyBorder="1" applyAlignment="1">
      <alignment vertical="center"/>
      <protection/>
    </xf>
    <xf numFmtId="1" fontId="3" fillId="0" borderId="0" xfId="121" applyNumberFormat="1" applyFont="1" applyFill="1" applyBorder="1" applyAlignment="1" applyProtection="1">
      <alignment horizontal="right" vertical="center"/>
      <protection/>
    </xf>
    <xf numFmtId="10" fontId="3" fillId="0" borderId="0" xfId="121" applyNumberFormat="1" applyFont="1" applyFill="1" applyBorder="1" applyAlignment="1" applyProtection="1">
      <alignment horizontal="right" vertical="center"/>
      <protection/>
    </xf>
    <xf numFmtId="0" fontId="39" fillId="0" borderId="0" xfId="108" applyFont="1" applyFill="1" applyBorder="1" applyAlignment="1">
      <alignment horizontal="left" vertical="center"/>
      <protection/>
    </xf>
    <xf numFmtId="4" fontId="24" fillId="0" borderId="0" xfId="108" applyNumberFormat="1" applyFont="1" applyFill="1" applyBorder="1">
      <alignment/>
      <protection/>
    </xf>
    <xf numFmtId="3" fontId="3" fillId="0" borderId="0" xfId="121" applyNumberFormat="1" applyFont="1" applyFill="1" applyBorder="1" applyAlignment="1" applyProtection="1">
      <alignment horizontal="center"/>
      <protection/>
    </xf>
    <xf numFmtId="10" fontId="3" fillId="0" borderId="0" xfId="108" applyNumberFormat="1" applyFont="1" applyFill="1" applyBorder="1" applyAlignment="1">
      <alignment vertical="center"/>
      <protection/>
    </xf>
    <xf numFmtId="10" fontId="3" fillId="0" borderId="0" xfId="108" applyNumberFormat="1" applyFont="1" applyFill="1" applyBorder="1" applyAlignment="1">
      <alignment horizontal="right" vertical="center"/>
      <protection/>
    </xf>
    <xf numFmtId="10" fontId="39" fillId="35" borderId="0" xfId="108" applyNumberFormat="1" applyFont="1" applyFill="1" applyBorder="1" applyAlignment="1">
      <alignment horizontal="left" vertical="center"/>
      <protection/>
    </xf>
    <xf numFmtId="10" fontId="33" fillId="0" borderId="0" xfId="108" applyNumberFormat="1" applyFont="1" applyFill="1" applyAlignment="1">
      <alignment horizontal="right"/>
      <protection/>
    </xf>
    <xf numFmtId="16" fontId="97" fillId="37" borderId="0" xfId="108" applyNumberFormat="1" applyFont="1" applyFill="1" applyBorder="1" applyAlignment="1" quotePrefix="1">
      <alignment horizontal="right"/>
      <protection/>
    </xf>
    <xf numFmtId="0" fontId="97" fillId="37" borderId="0" xfId="108" applyFont="1" applyFill="1" applyBorder="1" applyAlignment="1" quotePrefix="1">
      <alignment horizontal="right"/>
      <protection/>
    </xf>
    <xf numFmtId="0" fontId="74" fillId="0" borderId="0" xfId="108" applyFont="1" applyFill="1" applyBorder="1" applyAlignment="1">
      <alignment vertical="center"/>
      <protection/>
    </xf>
    <xf numFmtId="179" fontId="77" fillId="0" borderId="0" xfId="69" applyNumberFormat="1" applyFont="1" applyAlignment="1">
      <alignment/>
    </xf>
    <xf numFmtId="10" fontId="77" fillId="0" borderId="0" xfId="108" applyNumberFormat="1" applyFont="1">
      <alignment/>
      <protection/>
    </xf>
    <xf numFmtId="0" fontId="75" fillId="0" borderId="0" xfId="108" applyFont="1" applyFill="1" applyBorder="1">
      <alignment/>
      <protection/>
    </xf>
    <xf numFmtId="0" fontId="27" fillId="0" borderId="0" xfId="95" applyNumberFormat="1" applyFont="1" applyFill="1" applyBorder="1" applyAlignment="1" applyProtection="1">
      <alignment/>
      <protection/>
    </xf>
    <xf numFmtId="0" fontId="8" fillId="36" borderId="0" xfId="105" applyFont="1" applyFill="1" applyBorder="1" applyAlignment="1">
      <alignment horizontal="center" vertical="center"/>
      <protection/>
    </xf>
    <xf numFmtId="0" fontId="8" fillId="36" borderId="0" xfId="105" applyFont="1" applyFill="1" applyBorder="1" applyAlignment="1">
      <alignment horizontal="center" vertical="center" wrapText="1"/>
      <protection/>
    </xf>
    <xf numFmtId="0" fontId="97" fillId="37" borderId="0" xfId="108" applyFont="1" applyFill="1" applyBorder="1" applyAlignment="1">
      <alignment horizontal="right" vertical="center" wrapText="1"/>
      <protection/>
    </xf>
    <xf numFmtId="0" fontId="102" fillId="37" borderId="0" xfId="108" applyFont="1" applyFill="1" applyBorder="1" applyAlignment="1">
      <alignment horizontal="right" vertical="center" wrapText="1"/>
      <protection/>
    </xf>
    <xf numFmtId="0" fontId="19" fillId="35" borderId="0" xfId="108" applyFont="1" applyFill="1" applyBorder="1" applyAlignment="1">
      <alignment horizontal="center"/>
      <protection/>
    </xf>
    <xf numFmtId="0" fontId="97" fillId="37" borderId="10" xfId="108" applyFont="1" applyFill="1" applyBorder="1" applyAlignment="1">
      <alignment horizontal="left" vertical="center"/>
      <protection/>
    </xf>
    <xf numFmtId="0" fontId="97" fillId="37" borderId="10" xfId="108" applyFont="1" applyFill="1" applyBorder="1" applyAlignment="1">
      <alignment horizontal="right" vertical="center" wrapText="1"/>
      <protection/>
    </xf>
    <xf numFmtId="0" fontId="96" fillId="37" borderId="10" xfId="108" applyFont="1" applyFill="1" applyBorder="1" applyAlignment="1">
      <alignment horizontal="right" vertical="center" wrapText="1"/>
      <protection/>
    </xf>
    <xf numFmtId="0" fontId="75" fillId="0" borderId="0" xfId="108" applyFont="1" applyFill="1" applyBorder="1" applyAlignment="1">
      <alignment horizontal="left" vertical="center"/>
      <protection/>
    </xf>
    <xf numFmtId="0" fontId="95" fillId="37" borderId="0" xfId="104" applyFont="1" applyFill="1" applyBorder="1" applyAlignment="1">
      <alignment horizontal="center" vertical="center"/>
      <protection/>
    </xf>
    <xf numFmtId="0" fontId="102" fillId="37" borderId="41" xfId="0" applyFont="1" applyFill="1" applyBorder="1" applyAlignment="1">
      <alignment horizontal="right"/>
    </xf>
    <xf numFmtId="0" fontId="102" fillId="37" borderId="0" xfId="0" applyFont="1" applyFill="1" applyBorder="1" applyAlignment="1">
      <alignment horizontal="right"/>
    </xf>
    <xf numFmtId="9" fontId="33" fillId="0" borderId="0" xfId="69" applyNumberFormat="1" applyFont="1" applyFill="1" applyBorder="1" applyAlignment="1" applyProtection="1">
      <alignment horizontal="right" vertical="center" wrapText="1"/>
      <protection/>
    </xf>
    <xf numFmtId="184" fontId="18" fillId="0" borderId="42" xfId="67" applyNumberFormat="1" applyFont="1" applyFill="1" applyBorder="1" applyAlignment="1" applyProtection="1">
      <alignment horizontal="left"/>
      <protection/>
    </xf>
    <xf numFmtId="0" fontId="95" fillId="37" borderId="0" xfId="0" applyFont="1" applyFill="1" applyBorder="1" applyAlignment="1">
      <alignment horizontal="center" vertical="center"/>
    </xf>
    <xf numFmtId="212" fontId="106" fillId="0" borderId="0" xfId="69" applyNumberFormat="1" applyFont="1" applyAlignment="1">
      <alignment/>
    </xf>
    <xf numFmtId="2" fontId="78" fillId="0" borderId="0" xfId="108" applyNumberFormat="1" applyFont="1">
      <alignment/>
      <protection/>
    </xf>
    <xf numFmtId="10" fontId="0" fillId="0" borderId="0" xfId="108" applyNumberFormat="1" applyFont="1" applyFill="1" applyBorder="1" applyAlignment="1">
      <alignment horizontal="right" vertical="center"/>
      <protection/>
    </xf>
    <xf numFmtId="10" fontId="0" fillId="0" borderId="0" xfId="108" applyNumberFormat="1" applyFont="1" applyFill="1" applyBorder="1" applyAlignment="1">
      <alignment horizontal="right" vertical="center"/>
      <protection/>
    </xf>
    <xf numFmtId="10" fontId="29" fillId="0" borderId="0" xfId="108" applyNumberFormat="1" applyFont="1" applyFill="1" applyBorder="1" applyAlignment="1">
      <alignment horizontal="right" vertical="center"/>
      <protection/>
    </xf>
    <xf numFmtId="10" fontId="97" fillId="0" borderId="0" xfId="108" applyNumberFormat="1" applyFont="1" applyFill="1" applyBorder="1" applyAlignment="1">
      <alignment horizontal="right" vertical="center"/>
      <protection/>
    </xf>
    <xf numFmtId="1" fontId="3" fillId="0" borderId="0" xfId="67" applyNumberFormat="1" applyFont="1" applyFill="1" applyBorder="1" applyAlignment="1" applyProtection="1">
      <alignment horizontal="center" vertical="center"/>
      <protection/>
    </xf>
    <xf numFmtId="10" fontId="3" fillId="0" borderId="0" xfId="121" applyNumberFormat="1" applyFont="1" applyFill="1" applyBorder="1" applyAlignment="1" applyProtection="1">
      <alignment horizontal="right"/>
      <protection/>
    </xf>
    <xf numFmtId="10" fontId="3" fillId="0" borderId="0" xfId="108" applyNumberFormat="1" applyFont="1" applyFill="1" applyBorder="1" applyAlignment="1">
      <alignment horizontal="right"/>
      <protection/>
    </xf>
    <xf numFmtId="0" fontId="53" fillId="0" borderId="0" xfId="108" applyFont="1" applyFill="1" applyBorder="1" applyAlignment="1">
      <alignment vertical="center"/>
      <protection/>
    </xf>
    <xf numFmtId="10" fontId="3" fillId="0" borderId="0" xfId="121" applyNumberFormat="1" applyFont="1" applyFill="1" applyBorder="1" applyAlignment="1" applyProtection="1">
      <alignment horizontal="center"/>
      <protection/>
    </xf>
    <xf numFmtId="190" fontId="3" fillId="0" borderId="0" xfId="108" applyNumberFormat="1" applyFont="1" applyFill="1" applyBorder="1" applyAlignment="1">
      <alignment vertical="center"/>
      <protection/>
    </xf>
    <xf numFmtId="3" fontId="17" fillId="34" borderId="0" xfId="104" applyNumberFormat="1" applyFont="1" applyFill="1" applyBorder="1" applyAlignment="1">
      <alignment horizontal="right" vertical="center" indent="1"/>
      <protection/>
    </xf>
    <xf numFmtId="1" fontId="17" fillId="34" borderId="0" xfId="104" applyNumberFormat="1" applyFont="1" applyFill="1" applyBorder="1" applyAlignment="1">
      <alignment horizontal="right" vertical="center" indent="1"/>
      <protection/>
    </xf>
    <xf numFmtId="179" fontId="0" fillId="34" borderId="0" xfId="64" applyNumberFormat="1" applyFill="1" applyBorder="1" applyAlignment="1">
      <alignment horizontal="right" vertical="center" indent="1"/>
    </xf>
    <xf numFmtId="179" fontId="0" fillId="34" borderId="0" xfId="64" applyNumberFormat="1" applyFill="1" applyBorder="1" applyAlignment="1" applyProtection="1">
      <alignment horizontal="right" vertical="center"/>
      <protection/>
    </xf>
    <xf numFmtId="179" fontId="0" fillId="0" borderId="0" xfId="64" applyNumberFormat="1" applyFill="1" applyBorder="1" applyAlignment="1" applyProtection="1">
      <alignment/>
      <protection/>
    </xf>
    <xf numFmtId="179" fontId="0" fillId="0" borderId="0" xfId="64" applyNumberFormat="1" applyFill="1" applyBorder="1" applyAlignment="1" applyProtection="1">
      <alignment horizontal="center" vertical="center"/>
      <protection/>
    </xf>
    <xf numFmtId="179" fontId="0" fillId="0" borderId="0" xfId="64" applyNumberFormat="1" applyFill="1" applyBorder="1" applyAlignment="1">
      <alignment horizontal="right" vertical="center" indent="1"/>
    </xf>
    <xf numFmtId="4" fontId="18" fillId="0" borderId="19" xfId="92" applyNumberFormat="1" applyFont="1" applyFill="1" applyBorder="1" applyAlignment="1" applyProtection="1">
      <alignment/>
      <protection/>
    </xf>
    <xf numFmtId="4" fontId="18" fillId="0" borderId="19" xfId="92" applyNumberFormat="1" applyFont="1" applyFill="1" applyBorder="1" applyAlignment="1" applyProtection="1">
      <alignment horizontal="center"/>
      <protection/>
    </xf>
    <xf numFmtId="0" fontId="18" fillId="0" borderId="20" xfId="104" applyFont="1" applyFill="1" applyBorder="1" applyAlignment="1">
      <alignment vertical="center"/>
      <protection/>
    </xf>
    <xf numFmtId="3" fontId="18" fillId="0" borderId="20" xfId="92" applyNumberFormat="1" applyFont="1" applyFill="1" applyBorder="1" applyAlignment="1" applyProtection="1">
      <alignment horizontal="center"/>
      <protection/>
    </xf>
    <xf numFmtId="0" fontId="33" fillId="0" borderId="0" xfId="104" applyFont="1" applyFill="1" applyAlignment="1">
      <alignment horizontal="left" vertical="center" wrapText="1"/>
      <protection/>
    </xf>
    <xf numFmtId="1" fontId="18" fillId="0" borderId="0" xfId="92" applyNumberFormat="1" applyFont="1" applyFill="1" applyBorder="1" applyAlignment="1" applyProtection="1">
      <alignment vertical="center"/>
      <protection/>
    </xf>
    <xf numFmtId="3" fontId="28" fillId="0" borderId="0" xfId="108" applyNumberFormat="1" applyFont="1" applyFill="1" applyBorder="1" applyAlignment="1">
      <alignment horizontal="center" vertical="top"/>
      <protection/>
    </xf>
    <xf numFmtId="3" fontId="45" fillId="0" borderId="0" xfId="108" applyNumberFormat="1" applyFont="1" applyFill="1" applyAlignment="1">
      <alignment horizontal="right" indent="1"/>
      <protection/>
    </xf>
    <xf numFmtId="3" fontId="18" fillId="0" borderId="0" xfId="108" applyNumberFormat="1" applyFont="1" applyFill="1" applyAlignment="1">
      <alignment horizontal="right" indent="1"/>
      <protection/>
    </xf>
    <xf numFmtId="0" fontId="96" fillId="37" borderId="41" xfId="108" applyFont="1" applyFill="1" applyBorder="1" applyAlignment="1">
      <alignment horizontal="center"/>
      <protection/>
    </xf>
    <xf numFmtId="0" fontId="96" fillId="37" borderId="43" xfId="108" applyFont="1" applyFill="1" applyBorder="1" applyAlignment="1">
      <alignment horizontal="center"/>
      <protection/>
    </xf>
    <xf numFmtId="0" fontId="96" fillId="37" borderId="0" xfId="108" applyFont="1" applyFill="1" applyBorder="1" applyAlignment="1">
      <alignment horizontal="center" wrapText="1"/>
      <protection/>
    </xf>
    <xf numFmtId="0" fontId="18" fillId="0" borderId="0" xfId="108" applyFont="1" applyAlignment="1">
      <alignment/>
      <protection/>
    </xf>
    <xf numFmtId="0" fontId="77" fillId="0" borderId="0" xfId="108" applyAlignment="1">
      <alignment horizontal="right" indent="1"/>
      <protection/>
    </xf>
    <xf numFmtId="0" fontId="18" fillId="0" borderId="0" xfId="108" applyFont="1" applyAlignment="1">
      <alignment horizontal="right" indent="1"/>
      <protection/>
    </xf>
    <xf numFmtId="3" fontId="18" fillId="0" borderId="0" xfId="108" applyNumberFormat="1" applyFont="1" applyFill="1">
      <alignment/>
      <protection/>
    </xf>
    <xf numFmtId="0" fontId="27" fillId="35" borderId="0" xfId="108" applyFont="1" applyFill="1" applyAlignment="1">
      <alignment/>
      <protection/>
    </xf>
    <xf numFmtId="0" fontId="29" fillId="35" borderId="0" xfId="108" applyFont="1" applyFill="1" applyAlignment="1">
      <alignment horizontal="right" indent="1"/>
      <protection/>
    </xf>
    <xf numFmtId="0" fontId="17" fillId="35" borderId="0" xfId="108" applyFont="1" applyFill="1" applyAlignment="1">
      <alignment horizontal="right" indent="1"/>
      <protection/>
    </xf>
    <xf numFmtId="0" fontId="17" fillId="35" borderId="0" xfId="108" applyFont="1" applyFill="1">
      <alignment/>
      <protection/>
    </xf>
    <xf numFmtId="0" fontId="95" fillId="0" borderId="0" xfId="108" applyFont="1" applyFill="1" applyBorder="1" applyAlignment="1">
      <alignment horizontal="left" vertical="top" wrapText="1"/>
      <protection/>
    </xf>
    <xf numFmtId="3" fontId="95" fillId="0" borderId="0" xfId="108" applyNumberFormat="1" applyFont="1" applyFill="1" applyBorder="1" applyAlignment="1">
      <alignment horizontal="right" indent="1"/>
      <protection/>
    </xf>
    <xf numFmtId="0" fontId="103" fillId="0" borderId="0" xfId="108" applyFont="1" applyFill="1" applyAlignment="1">
      <alignment/>
      <protection/>
    </xf>
    <xf numFmtId="3" fontId="103" fillId="0" borderId="0" xfId="67" applyNumberFormat="1" applyFont="1" applyFill="1" applyBorder="1" applyAlignment="1" applyProtection="1">
      <alignment horizontal="right" indent="1"/>
      <protection/>
    </xf>
    <xf numFmtId="0" fontId="95" fillId="0" borderId="0" xfId="108" applyFont="1" applyFill="1" applyBorder="1" applyAlignment="1">
      <alignment horizontal="left"/>
      <protection/>
    </xf>
    <xf numFmtId="0" fontId="95" fillId="35" borderId="0" xfId="108" applyFont="1" applyFill="1" applyBorder="1" applyAlignment="1">
      <alignment horizontal="center"/>
      <protection/>
    </xf>
    <xf numFmtId="0" fontId="95" fillId="0" borderId="0" xfId="108" applyFont="1" applyFill="1" applyAlignment="1">
      <alignment horizontal="left" vertical="top" wrapText="1"/>
      <protection/>
    </xf>
    <xf numFmtId="0" fontId="103" fillId="0" borderId="0" xfId="108" applyFont="1" applyFill="1">
      <alignment/>
      <protection/>
    </xf>
    <xf numFmtId="3" fontId="103" fillId="0" borderId="0" xfId="108" applyNumberFormat="1" applyFont="1" applyFill="1" applyBorder="1" applyAlignment="1">
      <alignment horizontal="right" indent="1"/>
      <protection/>
    </xf>
    <xf numFmtId="0" fontId="95" fillId="0" borderId="0" xfId="108" applyFont="1" applyFill="1" applyAlignment="1">
      <alignment horizontal="left" vertical="center" wrapText="1"/>
      <protection/>
    </xf>
    <xf numFmtId="0" fontId="28" fillId="35" borderId="0" xfId="108" applyFont="1" applyFill="1" applyAlignment="1">
      <alignment horizontal="left" vertical="top" wrapText="1"/>
      <protection/>
    </xf>
    <xf numFmtId="3" fontId="17" fillId="35" borderId="0" xfId="108" applyNumberFormat="1" applyFont="1" applyFill="1" applyBorder="1" applyAlignment="1">
      <alignment horizontal="right" indent="1"/>
      <protection/>
    </xf>
    <xf numFmtId="0" fontId="18" fillId="0" borderId="0" xfId="108" applyFont="1" applyFill="1" applyAlignment="1">
      <alignment horizontal="right" indent="1"/>
      <protection/>
    </xf>
    <xf numFmtId="0" fontId="37" fillId="0" borderId="0" xfId="108" applyFont="1" applyFill="1" applyAlignment="1">
      <alignment horizontal="right" indent="1"/>
      <protection/>
    </xf>
    <xf numFmtId="0" fontId="77" fillId="0" borderId="0" xfId="104" applyFont="1">
      <alignment/>
      <protection/>
    </xf>
    <xf numFmtId="0" fontId="77" fillId="0" borderId="0" xfId="104" applyFont="1" applyBorder="1">
      <alignment/>
      <protection/>
    </xf>
    <xf numFmtId="193" fontId="77" fillId="0" borderId="0" xfId="97" applyNumberFormat="1" applyFont="1" applyFill="1" applyBorder="1" applyAlignment="1" applyProtection="1">
      <alignment/>
      <protection/>
    </xf>
    <xf numFmtId="10" fontId="77" fillId="0" borderId="0" xfId="122" applyNumberFormat="1" applyFont="1" applyFill="1" applyBorder="1" applyAlignment="1" applyProtection="1">
      <alignment/>
      <protection/>
    </xf>
    <xf numFmtId="0" fontId="77" fillId="0" borderId="0" xfId="104" applyFont="1" applyBorder="1" applyAlignment="1">
      <alignment wrapText="1"/>
      <protection/>
    </xf>
    <xf numFmtId="193" fontId="94" fillId="0" borderId="0" xfId="97" applyNumberFormat="1" applyFont="1" applyFill="1" applyBorder="1" applyAlignment="1" applyProtection="1">
      <alignment/>
      <protection/>
    </xf>
    <xf numFmtId="10" fontId="94" fillId="0" borderId="0" xfId="122" applyNumberFormat="1" applyFont="1" applyFill="1" applyBorder="1" applyAlignment="1" applyProtection="1">
      <alignment/>
      <protection/>
    </xf>
    <xf numFmtId="0" fontId="77" fillId="0" borderId="0" xfId="104" applyFont="1" applyFill="1">
      <alignment/>
      <protection/>
    </xf>
    <xf numFmtId="213" fontId="29" fillId="0" borderId="0" xfId="104" applyNumberFormat="1" applyFont="1" applyFill="1" applyBorder="1" applyAlignment="1">
      <alignment horizontal="center" vertical="center"/>
      <protection/>
    </xf>
    <xf numFmtId="179" fontId="77" fillId="0" borderId="0" xfId="69" applyNumberFormat="1" applyAlignment="1">
      <alignment/>
    </xf>
    <xf numFmtId="0" fontId="77" fillId="35" borderId="0" xfId="108" applyFill="1">
      <alignment/>
      <protection/>
    </xf>
    <xf numFmtId="0" fontId="95" fillId="34" borderId="0" xfId="104" applyFont="1" applyFill="1" applyBorder="1" applyAlignment="1">
      <alignment horizontal="center" vertical="center"/>
      <protection/>
    </xf>
    <xf numFmtId="0" fontId="95" fillId="34" borderId="0" xfId="104" applyFont="1" applyFill="1" applyBorder="1" applyAlignment="1">
      <alignment horizontal="left" vertical="center" indent="1"/>
      <protection/>
    </xf>
    <xf numFmtId="182" fontId="99" fillId="34" borderId="0" xfId="121" applyNumberFormat="1" applyFont="1" applyFill="1" applyBorder="1" applyAlignment="1" applyProtection="1">
      <alignment horizontal="right" vertical="center"/>
      <protection/>
    </xf>
    <xf numFmtId="182" fontId="0" fillId="46" borderId="0" xfId="121" applyNumberFormat="1" applyFont="1" applyFill="1" applyBorder="1" applyAlignment="1" applyProtection="1">
      <alignment horizontal="right" vertical="center"/>
      <protection/>
    </xf>
    <xf numFmtId="0" fontId="97" fillId="0" borderId="0" xfId="104" applyFont="1" applyFill="1">
      <alignment/>
      <protection/>
    </xf>
    <xf numFmtId="182" fontId="99" fillId="0" borderId="0" xfId="121" applyNumberFormat="1" applyFont="1" applyFill="1" applyBorder="1" applyAlignment="1" applyProtection="1">
      <alignment horizontal="right" vertical="center"/>
      <protection/>
    </xf>
    <xf numFmtId="9" fontId="99" fillId="0" borderId="0" xfId="121" applyFont="1" applyFill="1" applyBorder="1" applyAlignment="1" applyProtection="1">
      <alignment horizontal="right" vertical="center"/>
      <protection/>
    </xf>
    <xf numFmtId="182" fontId="0" fillId="0" borderId="0" xfId="121" applyNumberFormat="1" applyFont="1" applyFill="1" applyBorder="1" applyAlignment="1" applyProtection="1">
      <alignment horizontal="right" vertical="center"/>
      <protection/>
    </xf>
    <xf numFmtId="10" fontId="99" fillId="0" borderId="0" xfId="121" applyNumberFormat="1" applyFont="1" applyFill="1" applyBorder="1" applyAlignment="1" applyProtection="1">
      <alignment horizontal="right" vertical="center"/>
      <protection/>
    </xf>
    <xf numFmtId="3" fontId="18" fillId="34" borderId="0" xfId="104" applyNumberFormat="1" applyFont="1" applyFill="1" applyBorder="1" applyAlignment="1">
      <alignment horizontal="right" vertical="center" indent="1"/>
      <protection/>
    </xf>
    <xf numFmtId="182" fontId="0" fillId="34" borderId="0" xfId="104" applyNumberFormat="1" applyFont="1" applyFill="1" applyBorder="1" applyAlignment="1">
      <alignment horizontal="right" vertical="center" indent="1"/>
      <protection/>
    </xf>
    <xf numFmtId="182" fontId="99" fillId="34" borderId="0" xfId="92" applyNumberFormat="1" applyFont="1" applyFill="1" applyBorder="1" applyAlignment="1" applyProtection="1">
      <alignment horizontal="right" vertical="center"/>
      <protection/>
    </xf>
    <xf numFmtId="182" fontId="99" fillId="0" borderId="0" xfId="92" applyNumberFormat="1" applyFont="1" applyFill="1" applyBorder="1" applyAlignment="1" applyProtection="1">
      <alignment/>
      <protection/>
    </xf>
    <xf numFmtId="0" fontId="103" fillId="0" borderId="0" xfId="104" applyFont="1" applyFill="1" applyBorder="1">
      <alignment/>
      <protection/>
    </xf>
    <xf numFmtId="0" fontId="103" fillId="0" borderId="0" xfId="104" applyFont="1" applyFill="1" applyBorder="1" applyAlignment="1">
      <alignment horizontal="left" vertical="center" indent="1"/>
      <protection/>
    </xf>
    <xf numFmtId="182" fontId="0" fillId="0" borderId="0" xfId="119" applyNumberFormat="1" applyFill="1" applyBorder="1" applyAlignment="1" applyProtection="1">
      <alignment/>
      <protection/>
    </xf>
    <xf numFmtId="14" fontId="97" fillId="37" borderId="0" xfId="108" applyNumberFormat="1" applyFont="1" applyFill="1" applyBorder="1" applyAlignment="1" quotePrefix="1">
      <alignment horizontal="right"/>
      <protection/>
    </xf>
    <xf numFmtId="179" fontId="0" fillId="0" borderId="0" xfId="64" applyNumberFormat="1" applyFill="1" applyBorder="1" applyAlignment="1" applyProtection="1">
      <alignment horizontal="right"/>
      <protection/>
    </xf>
    <xf numFmtId="179" fontId="0" fillId="0" borderId="0" xfId="64" applyNumberFormat="1" applyFill="1" applyAlignment="1">
      <alignment horizontal="right"/>
    </xf>
    <xf numFmtId="179" fontId="0" fillId="0" borderId="0" xfId="64" applyNumberFormat="1" applyFill="1" applyBorder="1" applyAlignment="1">
      <alignment horizontal="right"/>
    </xf>
    <xf numFmtId="0" fontId="13" fillId="0" borderId="35" xfId="111" applyFont="1" applyFill="1" applyBorder="1" applyAlignment="1">
      <alignment horizontal="left" vertical="center" wrapText="1"/>
      <protection/>
    </xf>
    <xf numFmtId="0" fontId="13" fillId="0" borderId="35" xfId="111" applyFont="1" applyFill="1" applyBorder="1" applyAlignment="1">
      <alignment vertical="center" wrapText="1"/>
      <protection/>
    </xf>
    <xf numFmtId="0" fontId="13" fillId="0" borderId="35" xfId="111" applyFont="1" applyFill="1" applyBorder="1" applyAlignment="1">
      <alignment horizontal="center" vertical="center" wrapText="1"/>
      <protection/>
    </xf>
    <xf numFmtId="194" fontId="13" fillId="0" borderId="35" xfId="111" applyNumberFormat="1" applyFont="1" applyFill="1" applyBorder="1" applyAlignment="1">
      <alignment horizontal="center" vertical="center" wrapText="1"/>
      <protection/>
    </xf>
    <xf numFmtId="0" fontId="1" fillId="0" borderId="0" xfId="111" applyFill="1" applyAlignment="1">
      <alignment vertical="center"/>
      <protection/>
    </xf>
    <xf numFmtId="0" fontId="1" fillId="0" borderId="0" xfId="111" applyFill="1">
      <alignment/>
      <protection/>
    </xf>
    <xf numFmtId="0" fontId="13" fillId="0" borderId="0" xfId="111" applyFont="1" applyFill="1" applyAlignment="1">
      <alignment horizontal="left" vertical="center"/>
      <protection/>
    </xf>
    <xf numFmtId="0" fontId="13" fillId="0" borderId="0" xfId="114" applyFont="1" applyFill="1" applyBorder="1" applyAlignment="1">
      <alignment horizontal="left" vertical="top"/>
      <protection/>
    </xf>
    <xf numFmtId="0" fontId="13" fillId="0" borderId="0" xfId="114" applyFont="1" applyFill="1" applyBorder="1" applyAlignment="1">
      <alignment horizontal="left" vertical="top" wrapText="1"/>
      <protection/>
    </xf>
    <xf numFmtId="0" fontId="6" fillId="35" borderId="44" xfId="108" applyFont="1" applyFill="1" applyBorder="1" applyAlignment="1">
      <alignment horizontal="center" vertical="center"/>
      <protection/>
    </xf>
    <xf numFmtId="0" fontId="6" fillId="35" borderId="0" xfId="108" applyFont="1" applyFill="1" applyBorder="1" applyAlignment="1">
      <alignment horizontal="center" vertical="center"/>
      <protection/>
    </xf>
    <xf numFmtId="0" fontId="8" fillId="36" borderId="0" xfId="105" applyFont="1" applyFill="1" applyBorder="1" applyAlignment="1">
      <alignment horizontal="center" vertical="center"/>
      <protection/>
    </xf>
    <xf numFmtId="0" fontId="8" fillId="36" borderId="0" xfId="105" applyFont="1" applyFill="1" applyBorder="1" applyAlignment="1">
      <alignment horizontal="center" vertical="center" wrapText="1"/>
      <protection/>
    </xf>
    <xf numFmtId="0" fontId="10" fillId="0" borderId="0" xfId="105" applyFont="1" applyBorder="1" applyAlignment="1">
      <alignment horizontal="center" vertical="top" wrapText="1"/>
      <protection/>
    </xf>
    <xf numFmtId="0" fontId="6" fillId="35" borderId="0" xfId="114" applyFont="1" applyFill="1" applyBorder="1" applyAlignment="1">
      <alignment horizontal="center" vertical="center"/>
      <protection/>
    </xf>
    <xf numFmtId="0" fontId="6" fillId="38" borderId="0" xfId="114" applyFont="1" applyFill="1" applyBorder="1" applyAlignment="1">
      <alignment horizontal="center" vertical="center"/>
      <protection/>
    </xf>
    <xf numFmtId="0" fontId="13" fillId="0" borderId="35" xfId="111" applyFont="1" applyFill="1" applyBorder="1" applyAlignment="1">
      <alignment horizontal="left" vertical="center" wrapText="1"/>
      <protection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176" fontId="15" fillId="35" borderId="0" xfId="0" applyNumberFormat="1" applyFont="1" applyFill="1" applyBorder="1" applyAlignment="1">
      <alignment horizontal="center"/>
    </xf>
    <xf numFmtId="0" fontId="95" fillId="37" borderId="41" xfId="0" applyFont="1" applyFill="1" applyBorder="1" applyAlignment="1">
      <alignment horizontal="center" vertical="center"/>
    </xf>
    <xf numFmtId="0" fontId="95" fillId="37" borderId="0" xfId="0" applyFont="1" applyFill="1" applyBorder="1" applyAlignment="1">
      <alignment horizontal="center" vertical="center"/>
    </xf>
    <xf numFmtId="0" fontId="95" fillId="37" borderId="21" xfId="0" applyFont="1" applyFill="1" applyBorder="1" applyAlignment="1">
      <alignment horizontal="center" vertical="center" wrapText="1"/>
    </xf>
    <xf numFmtId="0" fontId="95" fillId="37" borderId="45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/>
    </xf>
    <xf numFmtId="176" fontId="27" fillId="35" borderId="0" xfId="0" applyNumberFormat="1" applyFont="1" applyFill="1" applyBorder="1" applyAlignment="1">
      <alignment horizontal="center"/>
    </xf>
    <xf numFmtId="0" fontId="28" fillId="36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center"/>
    </xf>
    <xf numFmtId="0" fontId="97" fillId="37" borderId="41" xfId="0" applyFont="1" applyFill="1" applyBorder="1" applyAlignment="1">
      <alignment horizontal="center"/>
    </xf>
    <xf numFmtId="0" fontId="97" fillId="37" borderId="43" xfId="0" applyFont="1" applyFill="1" applyBorder="1" applyAlignment="1">
      <alignment horizontal="center"/>
    </xf>
    <xf numFmtId="0" fontId="32" fillId="36" borderId="43" xfId="0" applyFont="1" applyFill="1" applyBorder="1" applyAlignment="1">
      <alignment horizontal="left" vertical="center"/>
    </xf>
    <xf numFmtId="0" fontId="97" fillId="37" borderId="21" xfId="0" applyFont="1" applyFill="1" applyBorder="1" applyAlignment="1">
      <alignment horizontal="center" vertical="center" wrapText="1"/>
    </xf>
    <xf numFmtId="0" fontId="97" fillId="37" borderId="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left" vertical="center"/>
    </xf>
    <xf numFmtId="0" fontId="97" fillId="37" borderId="0" xfId="0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 wrapText="1"/>
    </xf>
    <xf numFmtId="179" fontId="32" fillId="36" borderId="0" xfId="64" applyNumberFormat="1" applyFont="1" applyFill="1" applyBorder="1" applyAlignment="1" applyProtection="1">
      <alignment horizontal="center"/>
      <protection/>
    </xf>
    <xf numFmtId="0" fontId="27" fillId="35" borderId="0" xfId="95" applyNumberFormat="1" applyFont="1" applyFill="1" applyBorder="1" applyAlignment="1" applyProtection="1">
      <alignment horizontal="center"/>
      <protection/>
    </xf>
    <xf numFmtId="0" fontId="26" fillId="35" borderId="0" xfId="95" applyNumberFormat="1" applyFont="1" applyFill="1" applyBorder="1" applyAlignment="1" applyProtection="1">
      <alignment horizontal="center"/>
      <protection/>
    </xf>
    <xf numFmtId="0" fontId="95" fillId="37" borderId="11" xfId="0" applyFont="1" applyFill="1" applyBorder="1" applyAlignment="1">
      <alignment horizontal="left" vertical="center"/>
    </xf>
    <xf numFmtId="175" fontId="27" fillId="35" borderId="0" xfId="95" applyFont="1" applyFill="1" applyBorder="1" applyAlignment="1" applyProtection="1">
      <alignment horizontal="center"/>
      <protection/>
    </xf>
    <xf numFmtId="0" fontId="95" fillId="37" borderId="0" xfId="0" applyFont="1" applyFill="1" applyBorder="1" applyAlignment="1">
      <alignment horizontal="center" vertical="center" wrapText="1"/>
    </xf>
    <xf numFmtId="0" fontId="95" fillId="37" borderId="13" xfId="0" applyFont="1" applyFill="1" applyBorder="1" applyAlignment="1">
      <alignment horizontal="center" vertical="center" wrapText="1"/>
    </xf>
    <xf numFmtId="175" fontId="19" fillId="35" borderId="0" xfId="95" applyFont="1" applyFill="1" applyBorder="1" applyAlignment="1" applyProtection="1">
      <alignment horizontal="center"/>
      <protection/>
    </xf>
    <xf numFmtId="176" fontId="26" fillId="35" borderId="0" xfId="0" applyNumberFormat="1" applyFont="1" applyFill="1" applyBorder="1" applyAlignment="1">
      <alignment horizontal="center"/>
    </xf>
    <xf numFmtId="0" fontId="97" fillId="37" borderId="15" xfId="0" applyFont="1" applyFill="1" applyBorder="1" applyAlignment="1">
      <alignment horizontal="center" vertical="center"/>
    </xf>
    <xf numFmtId="0" fontId="27" fillId="35" borderId="0" xfId="96" applyNumberFormat="1" applyFont="1" applyFill="1" applyBorder="1" applyAlignment="1" applyProtection="1">
      <alignment horizontal="center"/>
      <protection/>
    </xf>
    <xf numFmtId="0" fontId="102" fillId="37" borderId="0" xfId="0" applyFont="1" applyFill="1" applyBorder="1" applyAlignment="1">
      <alignment horizontal="center" vertical="center"/>
    </xf>
    <xf numFmtId="176" fontId="26" fillId="35" borderId="13" xfId="0" applyNumberFormat="1" applyFont="1" applyFill="1" applyBorder="1" applyAlignment="1">
      <alignment horizontal="center"/>
    </xf>
    <xf numFmtId="175" fontId="26" fillId="35" borderId="0" xfId="95" applyFont="1" applyFill="1" applyBorder="1" applyAlignment="1" applyProtection="1">
      <alignment horizontal="center"/>
      <protection/>
    </xf>
    <xf numFmtId="0" fontId="95" fillId="37" borderId="46" xfId="0" applyFont="1" applyFill="1" applyBorder="1" applyAlignment="1">
      <alignment horizontal="center" vertical="center"/>
    </xf>
    <xf numFmtId="0" fontId="26" fillId="35" borderId="0" xfId="95" applyNumberFormat="1" applyFont="1" applyFill="1" applyBorder="1" applyAlignment="1" applyProtection="1">
      <alignment horizontal="center" wrapText="1"/>
      <protection/>
    </xf>
    <xf numFmtId="0" fontId="26" fillId="35" borderId="13" xfId="95" applyNumberFormat="1" applyFont="1" applyFill="1" applyBorder="1" applyAlignment="1" applyProtection="1">
      <alignment horizontal="center"/>
      <protection/>
    </xf>
    <xf numFmtId="0" fontId="26" fillId="35" borderId="0" xfId="108" applyFont="1" applyFill="1" applyBorder="1" applyAlignment="1">
      <alignment horizontal="center"/>
      <protection/>
    </xf>
    <xf numFmtId="176" fontId="26" fillId="35" borderId="0" xfId="108" applyNumberFormat="1" applyFont="1" applyFill="1" applyBorder="1" applyAlignment="1">
      <alignment horizontal="center"/>
      <protection/>
    </xf>
    <xf numFmtId="0" fontId="36" fillId="35" borderId="0" xfId="108" applyFont="1" applyFill="1" applyBorder="1" applyAlignment="1">
      <alignment horizontal="center"/>
      <protection/>
    </xf>
    <xf numFmtId="180" fontId="97" fillId="37" borderId="0" xfId="108" applyNumberFormat="1" applyFont="1" applyFill="1" applyBorder="1" applyAlignment="1">
      <alignment horizontal="center"/>
      <protection/>
    </xf>
    <xf numFmtId="0" fontId="97" fillId="37" borderId="0" xfId="108" applyFont="1" applyFill="1" applyBorder="1" applyAlignment="1">
      <alignment horizontal="right" vertical="center" wrapText="1"/>
      <protection/>
    </xf>
    <xf numFmtId="180" fontId="102" fillId="37" borderId="0" xfId="108" applyNumberFormat="1" applyFont="1" applyFill="1" applyBorder="1" applyAlignment="1">
      <alignment horizontal="center"/>
      <protection/>
    </xf>
    <xf numFmtId="0" fontId="102" fillId="37" borderId="0" xfId="108" applyFont="1" applyFill="1" applyBorder="1" applyAlignment="1">
      <alignment horizontal="right" vertical="center" wrapText="1"/>
      <protection/>
    </xf>
    <xf numFmtId="180" fontId="95" fillId="37" borderId="0" xfId="108" applyNumberFormat="1" applyFont="1" applyFill="1" applyBorder="1" applyAlignment="1">
      <alignment horizontal="center"/>
      <protection/>
    </xf>
    <xf numFmtId="0" fontId="95" fillId="37" borderId="0" xfId="108" applyFont="1" applyFill="1" applyBorder="1" applyAlignment="1">
      <alignment horizontal="right" vertical="center" wrapText="1"/>
      <protection/>
    </xf>
    <xf numFmtId="0" fontId="35" fillId="35" borderId="0" xfId="108" applyFont="1" applyFill="1" applyBorder="1" applyAlignment="1">
      <alignment horizontal="center"/>
      <protection/>
    </xf>
    <xf numFmtId="176" fontId="34" fillId="35" borderId="0" xfId="108" applyNumberFormat="1" applyFont="1" applyFill="1" applyBorder="1" applyAlignment="1">
      <alignment horizontal="center"/>
      <protection/>
    </xf>
    <xf numFmtId="0" fontId="34" fillId="35" borderId="0" xfId="108" applyFont="1" applyFill="1" applyBorder="1" applyAlignment="1">
      <alignment horizontal="center"/>
      <protection/>
    </xf>
    <xf numFmtId="0" fontId="27" fillId="35" borderId="0" xfId="108" applyFont="1" applyFill="1" applyBorder="1" applyAlignment="1">
      <alignment horizontal="center"/>
      <protection/>
    </xf>
    <xf numFmtId="0" fontId="18" fillId="0" borderId="0" xfId="108" applyFont="1" applyFill="1" applyBorder="1" applyAlignment="1">
      <alignment vertical="center"/>
      <protection/>
    </xf>
    <xf numFmtId="0" fontId="27" fillId="35" borderId="0" xfId="108" applyFont="1" applyFill="1" applyAlignment="1">
      <alignment horizontal="center"/>
      <protection/>
    </xf>
    <xf numFmtId="185" fontId="27" fillId="35" borderId="0" xfId="108" applyNumberFormat="1" applyFont="1" applyFill="1" applyAlignment="1">
      <alignment horizontal="center"/>
      <protection/>
    </xf>
    <xf numFmtId="0" fontId="97" fillId="37" borderId="47" xfId="108" applyFont="1" applyFill="1" applyBorder="1" applyAlignment="1">
      <alignment horizontal="center"/>
      <protection/>
    </xf>
    <xf numFmtId="0" fontId="18" fillId="0" borderId="39" xfId="108" applyFont="1" applyFill="1" applyBorder="1" applyAlignment="1">
      <alignment horizontal="left" vertical="center"/>
      <protection/>
    </xf>
    <xf numFmtId="0" fontId="18" fillId="0" borderId="42" xfId="108" applyFont="1" applyFill="1" applyBorder="1" applyAlignment="1">
      <alignment horizontal="left" vertical="center"/>
      <protection/>
    </xf>
    <xf numFmtId="0" fontId="18" fillId="0" borderId="0" xfId="108" applyFont="1" applyFill="1" applyBorder="1" applyAlignment="1">
      <alignment horizontal="left" vertical="center"/>
      <protection/>
    </xf>
    <xf numFmtId="0" fontId="97" fillId="37" borderId="48" xfId="108" applyFont="1" applyFill="1" applyBorder="1" applyAlignment="1">
      <alignment horizontal="center"/>
      <protection/>
    </xf>
    <xf numFmtId="0" fontId="26" fillId="35" borderId="0" xfId="108" applyFont="1" applyFill="1" applyAlignment="1">
      <alignment horizontal="center"/>
      <protection/>
    </xf>
    <xf numFmtId="185" fontId="26" fillId="35" borderId="0" xfId="108" applyNumberFormat="1" applyFont="1" applyFill="1" applyAlignment="1">
      <alignment horizontal="center"/>
      <protection/>
    </xf>
    <xf numFmtId="0" fontId="97" fillId="37" borderId="49" xfId="108" applyFont="1" applyFill="1" applyBorder="1" applyAlignment="1">
      <alignment horizontal="center"/>
      <protection/>
    </xf>
    <xf numFmtId="0" fontId="97" fillId="37" borderId="50" xfId="108" applyFont="1" applyFill="1" applyBorder="1" applyAlignment="1">
      <alignment horizontal="center"/>
      <protection/>
    </xf>
    <xf numFmtId="4" fontId="39" fillId="0" borderId="39" xfId="108" applyNumberFormat="1" applyFont="1" applyBorder="1" applyAlignment="1">
      <alignment horizontal="left" vertical="center"/>
      <protection/>
    </xf>
    <xf numFmtId="4" fontId="39" fillId="0" borderId="33" xfId="108" applyNumberFormat="1" applyFont="1" applyBorder="1" applyAlignment="1">
      <alignment horizontal="left" vertical="center"/>
      <protection/>
    </xf>
    <xf numFmtId="4" fontId="39" fillId="0" borderId="42" xfId="108" applyNumberFormat="1" applyFont="1" applyBorder="1" applyAlignment="1">
      <alignment horizontal="left" vertical="center"/>
      <protection/>
    </xf>
    <xf numFmtId="0" fontId="19" fillId="35" borderId="0" xfId="108" applyFont="1" applyFill="1" applyBorder="1" applyAlignment="1">
      <alignment horizontal="center"/>
      <protection/>
    </xf>
    <xf numFmtId="176" fontId="19" fillId="35" borderId="0" xfId="108" applyNumberFormat="1" applyFont="1" applyFill="1" applyBorder="1" applyAlignment="1">
      <alignment horizontal="center"/>
      <protection/>
    </xf>
    <xf numFmtId="0" fontId="95" fillId="37" borderId="0" xfId="108" applyFont="1" applyFill="1" applyBorder="1" applyAlignment="1">
      <alignment horizontal="center" vertical="center" wrapText="1"/>
      <protection/>
    </xf>
    <xf numFmtId="0" fontId="95" fillId="37" borderId="10" xfId="108" applyFont="1" applyFill="1" applyBorder="1" applyAlignment="1">
      <alignment horizontal="center" vertical="center" wrapText="1"/>
      <protection/>
    </xf>
    <xf numFmtId="0" fontId="95" fillId="37" borderId="51" xfId="108" applyFont="1" applyFill="1" applyBorder="1" applyAlignment="1">
      <alignment horizontal="center"/>
      <protection/>
    </xf>
    <xf numFmtId="0" fontId="95" fillId="37" borderId="0" xfId="108" applyFont="1" applyFill="1" applyBorder="1" applyAlignment="1">
      <alignment horizontal="center" vertical="center"/>
      <protection/>
    </xf>
    <xf numFmtId="0" fontId="95" fillId="37" borderId="10" xfId="108" applyFont="1" applyFill="1" applyBorder="1" applyAlignment="1">
      <alignment horizontal="center" vertical="center"/>
      <protection/>
    </xf>
    <xf numFmtId="189" fontId="19" fillId="35" borderId="0" xfId="108" applyNumberFormat="1" applyFont="1" applyFill="1" applyBorder="1" applyAlignment="1">
      <alignment horizontal="center"/>
      <protection/>
    </xf>
    <xf numFmtId="0" fontId="97" fillId="37" borderId="0" xfId="108" applyFont="1" applyFill="1" applyBorder="1" applyAlignment="1">
      <alignment horizontal="left" vertical="center"/>
      <protection/>
    </xf>
    <xf numFmtId="0" fontId="97" fillId="37" borderId="10" xfId="108" applyFont="1" applyFill="1" applyBorder="1" applyAlignment="1">
      <alignment horizontal="left" vertical="center"/>
      <protection/>
    </xf>
    <xf numFmtId="0" fontId="97" fillId="37" borderId="10" xfId="108" applyFont="1" applyFill="1" applyBorder="1" applyAlignment="1">
      <alignment horizontal="right" vertical="center" wrapText="1"/>
      <protection/>
    </xf>
    <xf numFmtId="0" fontId="97" fillId="37" borderId="51" xfId="108" applyFont="1" applyFill="1" applyBorder="1" applyAlignment="1">
      <alignment horizontal="center"/>
      <protection/>
    </xf>
    <xf numFmtId="0" fontId="18" fillId="0" borderId="0" xfId="108" applyFont="1" applyFill="1" applyBorder="1" applyAlignment="1">
      <alignment vertical="center" wrapText="1"/>
      <protection/>
    </xf>
    <xf numFmtId="189" fontId="26" fillId="35" borderId="0" xfId="108" applyNumberFormat="1" applyFont="1" applyFill="1" applyBorder="1" applyAlignment="1">
      <alignment horizontal="center"/>
      <protection/>
    </xf>
    <xf numFmtId="189" fontId="29" fillId="0" borderId="0" xfId="108" applyNumberFormat="1" applyFont="1" applyFill="1" applyBorder="1" applyAlignment="1">
      <alignment horizontal="left"/>
      <protection/>
    </xf>
    <xf numFmtId="189" fontId="27" fillId="35" borderId="0" xfId="108" applyNumberFormat="1" applyFont="1" applyFill="1" applyBorder="1" applyAlignment="1">
      <alignment horizontal="center"/>
      <protection/>
    </xf>
    <xf numFmtId="0" fontId="18" fillId="0" borderId="20" xfId="108" applyFont="1" applyFill="1" applyBorder="1" applyAlignment="1">
      <alignment vertical="center"/>
      <protection/>
    </xf>
    <xf numFmtId="0" fontId="18" fillId="0" borderId="19" xfId="108" applyFont="1" applyFill="1" applyBorder="1" applyAlignment="1">
      <alignment vertical="center"/>
      <protection/>
    </xf>
    <xf numFmtId="0" fontId="29" fillId="0" borderId="0" xfId="108" applyFont="1" applyFill="1" applyBorder="1" applyAlignment="1">
      <alignment horizontal="left" vertical="center"/>
      <protection/>
    </xf>
    <xf numFmtId="0" fontId="95" fillId="37" borderId="10" xfId="108" applyFont="1" applyFill="1" applyBorder="1" applyAlignment="1">
      <alignment horizontal="left" vertical="center" wrapText="1"/>
      <protection/>
    </xf>
    <xf numFmtId="0" fontId="95" fillId="37" borderId="10" xfId="108" applyFont="1" applyFill="1" applyBorder="1" applyAlignment="1">
      <alignment horizontal="right" vertical="center" wrapText="1"/>
      <protection/>
    </xf>
    <xf numFmtId="0" fontId="75" fillId="0" borderId="0" xfId="108" applyFont="1" applyFill="1" applyBorder="1" applyAlignment="1">
      <alignment horizontal="left" vertical="center"/>
      <protection/>
    </xf>
    <xf numFmtId="0" fontId="53" fillId="0" borderId="0" xfId="108" applyFont="1" applyFill="1" applyBorder="1" applyAlignment="1">
      <alignment horizontal="left" vertical="center"/>
      <protection/>
    </xf>
    <xf numFmtId="0" fontId="3" fillId="0" borderId="0" xfId="108" applyFont="1" applyFill="1" applyBorder="1" applyAlignment="1">
      <alignment horizontal="left" vertical="center"/>
      <protection/>
    </xf>
    <xf numFmtId="179" fontId="0" fillId="0" borderId="0" xfId="64" applyNumberFormat="1" applyFill="1" applyBorder="1" applyAlignment="1">
      <alignment horizontal="left" vertical="center"/>
    </xf>
    <xf numFmtId="0" fontId="96" fillId="37" borderId="10" xfId="108" applyFont="1" applyFill="1" applyBorder="1" applyAlignment="1">
      <alignment horizontal="left" vertical="center" wrapText="1"/>
      <protection/>
    </xf>
    <xf numFmtId="0" fontId="96" fillId="37" borderId="43" xfId="108" applyFont="1" applyFill="1" applyBorder="1" applyAlignment="1">
      <alignment horizontal="right" vertical="center" wrapText="1"/>
      <protection/>
    </xf>
    <xf numFmtId="0" fontId="96" fillId="37" borderId="10" xfId="108" applyFont="1" applyFill="1" applyBorder="1" applyAlignment="1">
      <alignment horizontal="right" vertical="center" wrapText="1"/>
      <protection/>
    </xf>
    <xf numFmtId="0" fontId="96" fillId="37" borderId="51" xfId="108" applyFont="1" applyFill="1" applyBorder="1" applyAlignment="1">
      <alignment horizontal="center"/>
      <protection/>
    </xf>
    <xf numFmtId="0" fontId="96" fillId="37" borderId="52" xfId="108" applyFont="1" applyFill="1" applyBorder="1" applyAlignment="1">
      <alignment horizontal="center"/>
      <protection/>
    </xf>
    <xf numFmtId="0" fontId="95" fillId="37" borderId="17" xfId="104" applyFont="1" applyFill="1" applyBorder="1" applyAlignment="1">
      <alignment horizontal="center" vertical="center"/>
      <protection/>
    </xf>
    <xf numFmtId="0" fontId="95" fillId="37" borderId="53" xfId="104" applyFont="1" applyFill="1" applyBorder="1" applyAlignment="1">
      <alignment horizontal="center" vertical="center"/>
      <protection/>
    </xf>
    <xf numFmtId="0" fontId="95" fillId="37" borderId="0" xfId="104" applyFont="1" applyFill="1" applyBorder="1" applyAlignment="1">
      <alignment horizontal="center" vertical="center"/>
      <protection/>
    </xf>
    <xf numFmtId="0" fontId="95" fillId="37" borderId="54" xfId="104" applyFont="1" applyFill="1" applyBorder="1" applyAlignment="1">
      <alignment horizontal="center" vertical="center"/>
      <protection/>
    </xf>
    <xf numFmtId="0" fontId="95" fillId="37" borderId="13" xfId="104" applyFont="1" applyFill="1" applyBorder="1" applyAlignment="1">
      <alignment horizontal="center" vertical="center"/>
      <protection/>
    </xf>
    <xf numFmtId="174" fontId="95" fillId="37" borderId="15" xfId="92" applyNumberFormat="1" applyFont="1" applyFill="1" applyBorder="1" applyAlignment="1" applyProtection="1">
      <alignment horizontal="center" vertical="center"/>
      <protection/>
    </xf>
    <xf numFmtId="0" fontId="26" fillId="35" borderId="0" xfId="104" applyFont="1" applyFill="1" applyAlignment="1">
      <alignment horizontal="center"/>
      <protection/>
    </xf>
    <xf numFmtId="189" fontId="26" fillId="35" borderId="0" xfId="104" applyNumberFormat="1" applyFont="1" applyFill="1" applyBorder="1" applyAlignment="1">
      <alignment horizontal="center"/>
      <protection/>
    </xf>
    <xf numFmtId="0" fontId="95" fillId="37" borderId="12" xfId="104" applyFont="1" applyFill="1" applyBorder="1" applyAlignment="1">
      <alignment horizontal="center" vertical="center"/>
      <protection/>
    </xf>
    <xf numFmtId="0" fontId="95" fillId="37" borderId="15" xfId="104" applyFont="1" applyFill="1" applyBorder="1" applyAlignment="1">
      <alignment horizontal="center" vertical="center"/>
      <protection/>
    </xf>
    <xf numFmtId="0" fontId="19" fillId="35" borderId="0" xfId="104" applyFont="1" applyFill="1" applyBorder="1" applyAlignment="1">
      <alignment horizontal="center"/>
      <protection/>
    </xf>
    <xf numFmtId="0" fontId="18" fillId="0" borderId="55" xfId="104" applyFont="1" applyFill="1" applyBorder="1" applyAlignment="1">
      <alignment vertical="center"/>
      <protection/>
    </xf>
    <xf numFmtId="0" fontId="18" fillId="0" borderId="19" xfId="104" applyFont="1" applyFill="1" applyBorder="1" applyAlignment="1">
      <alignment vertical="center"/>
      <protection/>
    </xf>
    <xf numFmtId="0" fontId="18" fillId="0" borderId="0" xfId="104" applyFont="1" applyFill="1" applyBorder="1" applyAlignment="1">
      <alignment vertical="center"/>
      <protection/>
    </xf>
    <xf numFmtId="189" fontId="19" fillId="35" borderId="0" xfId="104" applyNumberFormat="1" applyFont="1" applyFill="1" applyBorder="1" applyAlignment="1">
      <alignment horizontal="center"/>
      <protection/>
    </xf>
    <xf numFmtId="3" fontId="26" fillId="35" borderId="0" xfId="108" applyNumberFormat="1" applyFont="1" applyFill="1" applyBorder="1" applyAlignment="1">
      <alignment horizontal="center" vertical="top"/>
      <protection/>
    </xf>
    <xf numFmtId="0" fontId="27" fillId="35" borderId="0" xfId="104" applyFont="1" applyFill="1" applyBorder="1" applyAlignment="1">
      <alignment horizontal="center"/>
      <protection/>
    </xf>
    <xf numFmtId="0" fontId="27" fillId="35" borderId="0" xfId="104" applyFont="1" applyFill="1" applyAlignment="1">
      <alignment horizont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omma [0] 2" xfId="66"/>
    <cellStyle name="Comma [0] 3" xfId="67"/>
    <cellStyle name="Comma 2" xfId="68"/>
    <cellStyle name="Comma 3" xfId="69"/>
    <cellStyle name="Currency" xfId="70"/>
    <cellStyle name="Currency [0]" xfId="71"/>
    <cellStyle name="Encabezado 4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ntrada" xfId="79"/>
    <cellStyle name="Euro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Incorrecto" xfId="89"/>
    <cellStyle name="Input" xfId="90"/>
    <cellStyle name="Linked Cell" xfId="91"/>
    <cellStyle name="Millares [0] 2" xfId="92"/>
    <cellStyle name="Millares [0] 3" xfId="93"/>
    <cellStyle name="Millares [0] 4" xfId="94"/>
    <cellStyle name="Millares [0]_~4875972" xfId="95"/>
    <cellStyle name="Millares [0]_ESTADO DE RESULTADOS 20.11.03" xfId="96"/>
    <cellStyle name="Millares 2" xfId="97"/>
    <cellStyle name="Millares 3" xfId="98"/>
    <cellStyle name="Millares 4" xfId="99"/>
    <cellStyle name="Millares 5" xfId="100"/>
    <cellStyle name="Millares 6" xfId="101"/>
    <cellStyle name="Millares 7" xfId="102"/>
    <cellStyle name="Neutral" xfId="103"/>
    <cellStyle name="Normal 2" xfId="104"/>
    <cellStyle name="Normal 2 2" xfId="105"/>
    <cellStyle name="Normal 3" xfId="106"/>
    <cellStyle name="Normal 4" xfId="107"/>
    <cellStyle name="Normal 5" xfId="108"/>
    <cellStyle name="Normal 6" xfId="109"/>
    <cellStyle name="Normal 7" xfId="110"/>
    <cellStyle name="Normal_boletin-valores-reporte de Emisiones Vigentes Resumen al 31 marzo 2010 2" xfId="111"/>
    <cellStyle name="Normal_Hoja1" xfId="112"/>
    <cellStyle name="Normal_Hoja2" xfId="113"/>
    <cellStyle name="Normal_Sheet4 2" xfId="114"/>
    <cellStyle name="Notas" xfId="115"/>
    <cellStyle name="Note" xfId="116"/>
    <cellStyle name="Note 2" xfId="117"/>
    <cellStyle name="Output" xfId="118"/>
    <cellStyle name="Percent" xfId="119"/>
    <cellStyle name="Percent 2" xfId="120"/>
    <cellStyle name="Percent 3" xfId="121"/>
    <cellStyle name="Porcentual 2" xfId="122"/>
    <cellStyle name="Porcentual 3" xfId="123"/>
    <cellStyle name="Porcentual 4" xfId="124"/>
    <cellStyle name="Salida" xfId="125"/>
    <cellStyle name="Texto de advertencia" xfId="126"/>
    <cellStyle name="Texto explicativo" xfId="127"/>
    <cellStyle name="Title" xfId="128"/>
    <cellStyle name="Título" xfId="129"/>
    <cellStyle name="Título 1" xfId="130"/>
    <cellStyle name="Título 2" xfId="131"/>
    <cellStyle name="Título 3" xfId="132"/>
    <cellStyle name="Total" xfId="133"/>
    <cellStyle name="Warning Text" xfId="134"/>
  </cellStyles>
  <dxfs count="3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46"/>
      </font>
    </dxf>
    <dxf>
      <font>
        <b val="0"/>
        <color indexed="9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  <dxf>
      <font>
        <b val="0"/>
        <color indexed="4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B1">
      <selection activeCell="B2" sqref="B2"/>
    </sheetView>
  </sheetViews>
  <sheetFormatPr defaultColWidth="0" defaultRowHeight="12.75" zeroHeight="1"/>
  <cols>
    <col min="1" max="1" width="0" style="1" hidden="1" customWidth="1"/>
    <col min="2" max="2" width="122.00390625" style="1" customWidth="1"/>
    <col min="3" max="3" width="9.140625" style="1" customWidth="1"/>
    <col min="4" max="16384" width="0" style="1" hidden="1" customWidth="1"/>
  </cols>
  <sheetData>
    <row r="1" spans="2:3" ht="9" customHeight="1">
      <c r="B1" s="206"/>
      <c r="C1" s="206"/>
    </row>
    <row r="2" spans="2:3" ht="5.25" customHeight="1">
      <c r="B2" s="206"/>
      <c r="C2" s="206"/>
    </row>
    <row r="3" spans="2:3" ht="15">
      <c r="B3" s="210" t="s">
        <v>1421</v>
      </c>
      <c r="C3" s="210"/>
    </row>
    <row r="4" spans="2:3" ht="15.75" customHeight="1">
      <c r="B4" s="208" t="s">
        <v>0</v>
      </c>
      <c r="C4" s="1">
        <v>1</v>
      </c>
    </row>
    <row r="5" spans="2:3" ht="15.75" customHeight="1">
      <c r="B5" s="208" t="s">
        <v>697</v>
      </c>
      <c r="C5" s="1">
        <v>2</v>
      </c>
    </row>
    <row r="6" spans="2:3" ht="15.75" customHeight="1">
      <c r="B6" s="208" t="s">
        <v>1</v>
      </c>
      <c r="C6" s="1">
        <v>3</v>
      </c>
    </row>
    <row r="7" spans="2:3" ht="15.75" customHeight="1">
      <c r="B7" s="208" t="s">
        <v>1511</v>
      </c>
      <c r="C7" s="1">
        <v>4</v>
      </c>
    </row>
    <row r="8" spans="2:3" ht="15.75" customHeight="1">
      <c r="B8" s="208" t="s">
        <v>1512</v>
      </c>
      <c r="C8" s="1">
        <v>4</v>
      </c>
    </row>
    <row r="9" spans="2:3" ht="15.75" customHeight="1">
      <c r="B9" s="208" t="s">
        <v>1513</v>
      </c>
      <c r="C9" s="1">
        <v>5</v>
      </c>
    </row>
    <row r="10" spans="2:3" ht="15.75" customHeight="1">
      <c r="B10" s="208" t="s">
        <v>1514</v>
      </c>
      <c r="C10" s="1">
        <v>5</v>
      </c>
    </row>
    <row r="11" spans="2:3" ht="15.75" customHeight="1">
      <c r="B11" s="208" t="s">
        <v>1515</v>
      </c>
      <c r="C11" s="1">
        <v>6</v>
      </c>
    </row>
    <row r="12" spans="2:3" ht="15.75" customHeight="1">
      <c r="B12" s="208" t="s">
        <v>1516</v>
      </c>
      <c r="C12" s="1">
        <v>7</v>
      </c>
    </row>
    <row r="13" spans="2:3" ht="15.75" customHeight="1">
      <c r="B13" s="208" t="s">
        <v>1517</v>
      </c>
      <c r="C13" s="1">
        <v>8</v>
      </c>
    </row>
    <row r="14" spans="2:3" ht="15.75" customHeight="1">
      <c r="B14" s="208" t="s">
        <v>1518</v>
      </c>
      <c r="C14" s="1">
        <v>9</v>
      </c>
    </row>
    <row r="15" spans="2:3" ht="15.75" customHeight="1">
      <c r="B15" s="208" t="s">
        <v>1519</v>
      </c>
      <c r="C15" s="1">
        <v>10</v>
      </c>
    </row>
    <row r="16" spans="2:3" ht="15.75" customHeight="1">
      <c r="B16" s="208" t="s">
        <v>1520</v>
      </c>
      <c r="C16" s="1">
        <v>10</v>
      </c>
    </row>
    <row r="17" spans="2:3" ht="15.75" customHeight="1">
      <c r="B17" s="208" t="s">
        <v>1521</v>
      </c>
      <c r="C17" s="1">
        <v>11</v>
      </c>
    </row>
    <row r="18" spans="2:3" ht="15.75" customHeight="1">
      <c r="B18" s="208" t="s">
        <v>1522</v>
      </c>
      <c r="C18" s="1">
        <v>11</v>
      </c>
    </row>
    <row r="19" spans="2:3" ht="15.75" customHeight="1">
      <c r="B19" s="208" t="s">
        <v>2</v>
      </c>
      <c r="C19" s="1">
        <v>12</v>
      </c>
    </row>
    <row r="20" spans="2:3" ht="15.75" customHeight="1">
      <c r="B20" s="208" t="s">
        <v>3</v>
      </c>
      <c r="C20" s="1">
        <v>12</v>
      </c>
    </row>
    <row r="21" spans="2:3" ht="15.75" customHeight="1">
      <c r="B21" s="208" t="s">
        <v>4</v>
      </c>
      <c r="C21" s="1">
        <v>13</v>
      </c>
    </row>
    <row r="22" spans="2:3" ht="15.75" customHeight="1">
      <c r="B22" s="208" t="s">
        <v>5</v>
      </c>
      <c r="C22" s="1">
        <v>13</v>
      </c>
    </row>
    <row r="23" spans="2:3" ht="15.75" customHeight="1">
      <c r="B23" s="208" t="s">
        <v>6</v>
      </c>
      <c r="C23" s="1">
        <v>14</v>
      </c>
    </row>
    <row r="24" spans="2:3" ht="15.75" customHeight="1">
      <c r="B24" s="208" t="s">
        <v>7</v>
      </c>
      <c r="C24" s="1">
        <v>15</v>
      </c>
    </row>
    <row r="25" spans="2:3" ht="15.75" customHeight="1">
      <c r="B25" s="208" t="s">
        <v>8</v>
      </c>
      <c r="C25" s="1">
        <v>15</v>
      </c>
    </row>
    <row r="26" spans="2:3" ht="15.75" customHeight="1">
      <c r="B26" s="208" t="s">
        <v>1527</v>
      </c>
      <c r="C26" s="1">
        <v>16</v>
      </c>
    </row>
    <row r="27" spans="2:3" ht="15.75" customHeight="1">
      <c r="B27" s="208" t="s">
        <v>1528</v>
      </c>
      <c r="C27" s="1">
        <v>16</v>
      </c>
    </row>
    <row r="28" spans="2:3" ht="15.75" customHeight="1">
      <c r="B28" s="208" t="s">
        <v>1529</v>
      </c>
      <c r="C28" s="1">
        <v>16</v>
      </c>
    </row>
    <row r="29" spans="2:3" ht="15.75" customHeight="1">
      <c r="B29" s="208" t="s">
        <v>698</v>
      </c>
      <c r="C29" s="1">
        <v>17</v>
      </c>
    </row>
    <row r="30" spans="2:3" ht="15.75" customHeight="1">
      <c r="B30" s="208" t="s">
        <v>699</v>
      </c>
      <c r="C30" s="1">
        <v>17</v>
      </c>
    </row>
    <row r="31" spans="2:3" ht="15.75" customHeight="1">
      <c r="B31" s="208" t="s">
        <v>700</v>
      </c>
      <c r="C31" s="1">
        <v>18</v>
      </c>
    </row>
    <row r="32" spans="1:3" ht="15.75" customHeight="1">
      <c r="A32" s="3"/>
      <c r="B32" s="208" t="s">
        <v>9</v>
      </c>
      <c r="C32" s="1">
        <v>19</v>
      </c>
    </row>
    <row r="33" spans="1:3" ht="15.75" customHeight="1">
      <c r="A33" s="3"/>
      <c r="B33" s="208" t="s">
        <v>10</v>
      </c>
      <c r="C33" s="1">
        <v>19</v>
      </c>
    </row>
    <row r="34" spans="1:3" ht="15.75" customHeight="1">
      <c r="A34" s="3"/>
      <c r="B34" s="208" t="s">
        <v>701</v>
      </c>
      <c r="C34" s="1">
        <v>20</v>
      </c>
    </row>
    <row r="35" spans="1:3" ht="15.75" customHeight="1">
      <c r="A35" s="3"/>
      <c r="B35" s="208" t="s">
        <v>11</v>
      </c>
      <c r="C35" s="1">
        <v>21</v>
      </c>
    </row>
    <row r="36" spans="1:3" ht="15.75" customHeight="1">
      <c r="A36" s="3"/>
      <c r="B36" s="208" t="s">
        <v>12</v>
      </c>
      <c r="C36" s="1">
        <v>22</v>
      </c>
    </row>
    <row r="37" spans="1:3" ht="15.75" customHeight="1">
      <c r="A37" s="3"/>
      <c r="B37" s="208" t="s">
        <v>13</v>
      </c>
      <c r="C37" s="1">
        <v>22</v>
      </c>
    </row>
    <row r="38" spans="2:3" ht="15.75" customHeight="1">
      <c r="B38" s="208" t="s">
        <v>14</v>
      </c>
      <c r="C38" s="1">
        <v>23</v>
      </c>
    </row>
    <row r="39" spans="2:3" ht="15.75" customHeight="1">
      <c r="B39" s="208" t="s">
        <v>15</v>
      </c>
      <c r="C39" s="1">
        <v>24</v>
      </c>
    </row>
    <row r="40" spans="2:3" ht="15.75" customHeight="1">
      <c r="B40" s="208" t="s">
        <v>16</v>
      </c>
      <c r="C40" s="1">
        <v>25</v>
      </c>
    </row>
    <row r="41" spans="2:3" ht="15.75" customHeight="1">
      <c r="B41" s="208" t="s">
        <v>17</v>
      </c>
      <c r="C41" s="1">
        <v>25</v>
      </c>
    </row>
    <row r="42" spans="2:3" ht="15.75" customHeight="1">
      <c r="B42" s="208" t="s">
        <v>18</v>
      </c>
      <c r="C42" s="1">
        <v>25</v>
      </c>
    </row>
    <row r="43" spans="2:3" ht="15.75" customHeight="1">
      <c r="B43" s="208" t="s">
        <v>19</v>
      </c>
      <c r="C43" s="1">
        <v>26</v>
      </c>
    </row>
    <row r="44" spans="2:3" ht="15.75" customHeight="1">
      <c r="B44" s="208" t="s">
        <v>20</v>
      </c>
      <c r="C44" s="1">
        <v>26</v>
      </c>
    </row>
    <row r="45" spans="2:3" ht="15.75" customHeight="1">
      <c r="B45" s="208" t="s">
        <v>21</v>
      </c>
      <c r="C45" s="1">
        <v>27</v>
      </c>
    </row>
    <row r="46" spans="2:3" ht="15.75" customHeight="1">
      <c r="B46" s="209" t="s">
        <v>1532</v>
      </c>
      <c r="C46" s="1">
        <v>27</v>
      </c>
    </row>
    <row r="47" spans="2:3" ht="15.75" customHeight="1">
      <c r="B47" s="208" t="s">
        <v>1531</v>
      </c>
      <c r="C47" s="1">
        <v>27</v>
      </c>
    </row>
    <row r="48" spans="2:3" ht="15.75" customHeight="1">
      <c r="B48" s="208" t="s">
        <v>1530</v>
      </c>
      <c r="C48" s="1">
        <v>27</v>
      </c>
    </row>
    <row r="49" spans="2:4" ht="15.75" customHeight="1">
      <c r="B49" s="208" t="s">
        <v>24</v>
      </c>
      <c r="C49" s="1">
        <v>28</v>
      </c>
      <c r="D49" s="4"/>
    </row>
    <row r="50" spans="2:4" ht="15.75" customHeight="1">
      <c r="B50" s="208" t="s">
        <v>702</v>
      </c>
      <c r="C50" s="1">
        <v>29</v>
      </c>
      <c r="D50" s="4"/>
    </row>
    <row r="51" spans="2:3" ht="15.75" customHeight="1">
      <c r="B51" s="208" t="s">
        <v>25</v>
      </c>
      <c r="C51" s="1">
        <v>30</v>
      </c>
    </row>
    <row r="52" spans="2:3" ht="15.75" customHeight="1">
      <c r="B52" s="208" t="s">
        <v>26</v>
      </c>
      <c r="C52" s="1">
        <v>31</v>
      </c>
    </row>
    <row r="53" spans="2:3" ht="15.75" customHeight="1">
      <c r="B53" s="208" t="s">
        <v>703</v>
      </c>
      <c r="C53" s="1">
        <v>31</v>
      </c>
    </row>
    <row r="54" spans="2:3" ht="15.75" customHeight="1">
      <c r="B54" s="208" t="s">
        <v>704</v>
      </c>
      <c r="C54" s="1">
        <v>31</v>
      </c>
    </row>
    <row r="55" spans="2:3" ht="15.75" customHeight="1">
      <c r="B55" s="208" t="s">
        <v>705</v>
      </c>
      <c r="C55" s="1">
        <v>32</v>
      </c>
    </row>
    <row r="56" spans="2:3" ht="15.75" customHeight="1">
      <c r="B56" s="208" t="s">
        <v>27</v>
      </c>
      <c r="C56" s="1">
        <v>33</v>
      </c>
    </row>
    <row r="57" spans="2:3" ht="15.75" customHeight="1">
      <c r="B57" s="208" t="s">
        <v>28</v>
      </c>
      <c r="C57" s="1">
        <v>33</v>
      </c>
    </row>
    <row r="58" spans="2:3" ht="15.75" customHeight="1">
      <c r="B58" s="208" t="s">
        <v>29</v>
      </c>
      <c r="C58" s="1">
        <v>33</v>
      </c>
    </row>
    <row r="59" ht="15.75" customHeight="1">
      <c r="B59" s="208" t="s">
        <v>932</v>
      </c>
    </row>
    <row r="60" spans="2:3" ht="6.75" customHeight="1">
      <c r="B60" s="207"/>
      <c r="C60" s="206"/>
    </row>
    <row r="61" ht="21.75" customHeight="1" hidden="1">
      <c r="B61" s="2"/>
    </row>
    <row r="62" ht="20.25" customHeight="1" hidden="1">
      <c r="B62" s="2"/>
    </row>
    <row r="63" ht="18.75" customHeight="1" hidden="1">
      <c r="B63" s="2"/>
    </row>
    <row r="64" ht="26.25" customHeight="1" hidden="1">
      <c r="B64" s="2"/>
    </row>
    <row r="65" ht="14.25"/>
    <row r="66" ht="14.25"/>
    <row r="67" ht="14.25"/>
    <row r="68" ht="14.25"/>
  </sheetData>
  <sheetProtection selectLockedCells="1" selectUnlockedCells="1"/>
  <hyperlinks>
    <hyperlink ref="B4" location="'1'!A1" display="Emisiones de Depósitos a Plazo Fijo  "/>
    <hyperlink ref="B5" location="'2'!A1" display="Reporte de emisiones vigentes "/>
    <hyperlink ref="B6" location="'3'!A1" display="Calificaciones de Riesgo según Nomenclatura ASFI  "/>
    <hyperlink ref="B7" location="'4'!A1" display="Indicadores Financieros de Empresas Eléctricas"/>
    <hyperlink ref="B8" location="'4'!A1" display="Indicadores Financieros de Empresas Industriales, Empresas Agroindustriales, Servicios Inmobiliarios y Hotelería"/>
    <hyperlink ref="B9" location="'5'!A1" display="Indicadores Financieros de Empresas de Servicios Varios"/>
    <hyperlink ref="B10" location="'5'!A1" display="Indicadores Financieros de Empresas de Transporte y Empresas Petroleras"/>
    <hyperlink ref="B11" location="'6'!A1" display="Balance General de Empresas Eléctricas"/>
    <hyperlink ref="B12" location="'7'!A1" display="Balance General de Empresas Industriales, Empresas Agroindustriales, Servicios Inmobiliarios y Hotelería  "/>
    <hyperlink ref="B13" location="'8'!A1" display="Balance General de Empresas de Servicios Varios"/>
    <hyperlink ref="B14" location="'9'!A1" display="Balance General de Empresas de Transporte y Empresas Petroleras"/>
    <hyperlink ref="B15" location="'10'!A1" display="Estados de Pérdidas y Ganancias de Empresas Eléctricas "/>
    <hyperlink ref="B16" location="'10'!A1" display="Estados de Pérdidas y Ganancias de Empresas Industriales, Agroindustriales, Servicios Inmobiliarios y Hotelería"/>
    <hyperlink ref="B17" location="'11'!A1" display="Estados de Pérdidas y Ganancias de Empresas de Servicios Varios"/>
    <hyperlink ref="B18" location="'11'!A1" display="Estados de Pérdidas y Ganancias de Empresas de Transporte y Empresas Petroleras"/>
    <hyperlink ref="B19" location="'12'!A1" display="Volumen de operaciones en el Mercado de Valores por lugar de negociación"/>
    <hyperlink ref="B20" location="'12'!A1" display="Volumen de operaciones en el Mercado de Valores por Instrumento"/>
    <hyperlink ref="B21" location="'13'!A1" display="Volumen de operaciones en Ruedo de Bolsa"/>
    <hyperlink ref="B22" location="'13'!A1" display="Volumen de operaciones en Ruedo de Bolsa por Instrumento"/>
    <hyperlink ref="B23" location="'14'!A1" display="Volumen de operaciones en Mercado Primario Extrabursátil por instrumento"/>
    <hyperlink ref="B24" location="'15'!A1" display="Patrimonio de las Agencias de  Bolsa"/>
    <hyperlink ref="B25" location="'15'!A1" display="Número de clientes activos de las Agencias de Bolsa"/>
    <hyperlink ref="B26" location="'16'!A1" display="Resultado Neto de las Agencias de Bolsa"/>
    <hyperlink ref="B27" location="'16'!A1" display="Resultados Operativos de las Agencias de Bolsa"/>
    <hyperlink ref="B28" location="'16'!A1" display="Resultados Financieros de las Agencias de Bolsa"/>
    <hyperlink ref="B29" location="'17'!A1" display="Tasas Promedio Ponderadas por plazo, emisor y tipo de moneda, valores de renta fija mercado Primario Compra Venta. "/>
    <hyperlink ref="B30" location="'17'!A1" display="Tasas Promedio Ponderadas por plazo, emisor y tipo de  moneda valores de Renta Fija operaciones en Bolsa: Mercado Secundario Compra-venta. "/>
    <hyperlink ref="B31" location="'18'!A1" display="Tasas Promedio Ponderadas por plazo, emisor y tipo de  moneda. Valores de Renta Fija. Operaciones en Bolsa: Reporto."/>
    <hyperlink ref="B32" location="'19'!A1" display="Balance General de Bolsa Boliviana de Valores "/>
    <hyperlink ref="B33" location="'19'!A1" display="Estado de Resultados de las Bolsas de Valores "/>
    <hyperlink ref="B34" location="'20'!A1" display="Balance General y Estado de Resultados de las Agencias de Bolsa "/>
    <hyperlink ref="B35" location="'21'!A1" display="Cartera, participantes y tasas de rendimiento de los Fondos de Inversión en dólares estadounidenses"/>
    <hyperlink ref="B36" location="'22'!A1" display="Cartera, participantes y tasas de rendimiento de los Fondos de Inversión en bolivianos"/>
    <hyperlink ref="B37" location="'22'!A1" display="Cartera, participantes y tasas de rendimiento de los Fondos de Inversión en bolivianos indexados a las UFV"/>
    <hyperlink ref="B38" location="'23'!A1" display="Evolución de la cartera de los Fondos de Inversión  en dolares estadounidenses"/>
    <hyperlink ref="B39" location="'24'!A1" display="Evolución del número de participantes de los Fondos de Inversión"/>
    <hyperlink ref="B40" location="'25'!A1" display="Evolución de la tasa de rendimiento promedio ponderada a 30 días de los Fondos de Inversión en dólares estadounidenses"/>
    <hyperlink ref="B41" location="'25'!A1" display="Evolución de la tasa de rendimiento promedio ponderada a 30 días de los Fondos de Inversión en bolivianos"/>
    <hyperlink ref="B42" location="'25'!A1" display="Evolución de la tasa de rendimiento promedio ponderada a 30 días de los Fondos de Inversión en bolivianos indexados a la UFV"/>
    <hyperlink ref="B43" location="'26'!A1" display="Cartera, participantes y tasas de rendimiento de los Fondos de Inversión Cerrados"/>
    <hyperlink ref="B44" location="'26'!A1" display="Evolución de la cartera de los Fondos de Inversión Cerrados"/>
    <hyperlink ref="B45" location="'27'!A1" display="Evolución del valor cuota de los Fondos de Inversión Cerrados"/>
    <hyperlink ref="B46" location="'27'!A1" display="CARTERA, PARTICIPANTES Y TASAS DE RENDIMIENTO DE LOS FONDOS DE INVERSIÓN CERRADOS MULTICUOTA"/>
    <hyperlink ref="B47" location="'27'!A1" display="EVOLUCIÓN DE LA CARTERA DE LOS FONDOS DE INVERSIÓN CERRADOS MULTICUOTA"/>
    <hyperlink ref="B49" location="'28'!A1" display="Diversificación de la cartera de los Fondos de Inversión por valor y emisor (en dólares estadounidenses)"/>
    <hyperlink ref="B50" location="'29'!A1" display="Diversificación de la cartera de los Fondos de Inversión por valor y emisor (por porcentaje de participación)"/>
    <hyperlink ref="B51" location="'30'!A1" display="Evolución de la industria de Fondos de Inversión Abiertos, últimos 12 meses"/>
    <hyperlink ref="B52" location="'31'!A1" display="Evolución del valor cuota de Fondos de Inversión en dólares estadounidenses. Por Fondo. (en dólares estadounidenses)  "/>
    <hyperlink ref="B53" location="'31'!A1" display="Evolución del valor cuota de Fondos de Inversión en Bolivianos. Por Fondo. (en Bolivianos)  "/>
    <hyperlink ref="B54" location="'31'!A1" display="Evolución del valor cuota de Fondos de Inversión en Bolivianos indexados a la UFV. Por Fondo. (en UFV)  "/>
    <hyperlink ref="B55" location="'32'!A1" display="Balance General  y Estado de Resultados de las Sociedades Administradoras de Fondos de Inversión"/>
    <hyperlink ref="B56" location="'33'!A1" display="Diversificación por emisor y valor de la cartera del Fondo de Renta Universal de Vejez"/>
    <hyperlink ref="B57" location="'33'!A1" display="Diversificación por instrumento del Fondo de Renta Universal de Vejez"/>
    <hyperlink ref="B58" location="'33'!A1" display="Evolutivo de la cartera de inversiones y valor del Fondo de Renta Universal de Vejez"/>
    <hyperlink ref="B59" location="ABREVIATURAS!A1" display="ABREVIATURAS"/>
    <hyperlink ref="B48" location="'27'!Print_Area" display="Evolución del valor cuota de los Fondos de Inversión Cerrrados Multicuota"/>
  </hyperlinks>
  <printOptions/>
  <pageMargins left="0.75" right="0.75" top="1" bottom="1" header="0.511805555555556" footer="0.511805555555556"/>
  <pageSetup fitToHeight="1" fitToWidth="1" horizontalDpi="300" verticalDpi="3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C7" sqref="C7:C56"/>
    </sheetView>
  </sheetViews>
  <sheetFormatPr defaultColWidth="9.140625" defaultRowHeight="12.75" zeroHeight="1"/>
  <cols>
    <col min="1" max="1" width="42.00390625" style="0" customWidth="1"/>
    <col min="2" max="3" width="19.57421875" style="0" customWidth="1"/>
    <col min="4" max="11" width="16.57421875" style="0" customWidth="1"/>
    <col min="12" max="12" width="15.57421875" style="0" customWidth="1"/>
  </cols>
  <sheetData>
    <row r="1" spans="1:12" ht="21.75" customHeight="1">
      <c r="A1" s="834" t="s">
        <v>1500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</row>
    <row r="2" spans="1:12" ht="18" customHeight="1">
      <c r="A2" s="834" t="s">
        <v>1769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</row>
    <row r="3" spans="1:12" ht="19.5" customHeight="1">
      <c r="A3" s="840" t="s">
        <v>405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</row>
    <row r="4" spans="1:12" ht="5.25" customHeight="1">
      <c r="A4" s="87"/>
      <c r="B4" s="89"/>
      <c r="C4" s="89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2.75">
      <c r="A5" s="841"/>
      <c r="B5" s="824" t="s">
        <v>346</v>
      </c>
      <c r="C5" s="825"/>
      <c r="D5" s="824" t="s">
        <v>1498</v>
      </c>
      <c r="E5" s="830"/>
      <c r="F5" s="824" t="s">
        <v>1499</v>
      </c>
      <c r="G5" s="830"/>
      <c r="H5" s="830"/>
      <c r="I5" s="830"/>
      <c r="J5" s="830"/>
      <c r="K5" s="830"/>
      <c r="L5" s="830"/>
    </row>
    <row r="6" spans="1:12" ht="12.75">
      <c r="A6" s="841"/>
      <c r="B6" s="272" t="s">
        <v>350</v>
      </c>
      <c r="C6" s="273" t="s">
        <v>349</v>
      </c>
      <c r="D6" s="274" t="s">
        <v>793</v>
      </c>
      <c r="E6" s="274" t="s">
        <v>792</v>
      </c>
      <c r="F6" s="391" t="s">
        <v>347</v>
      </c>
      <c r="G6" s="281" t="s">
        <v>348</v>
      </c>
      <c r="H6" s="281" t="s">
        <v>341</v>
      </c>
      <c r="I6" s="281" t="s">
        <v>336</v>
      </c>
      <c r="J6" s="281" t="s">
        <v>1172</v>
      </c>
      <c r="K6" s="273" t="s">
        <v>1374</v>
      </c>
      <c r="L6" s="274" t="s">
        <v>351</v>
      </c>
    </row>
    <row r="7" spans="1:12" ht="19.5" customHeight="1">
      <c r="A7" s="96" t="s">
        <v>353</v>
      </c>
      <c r="B7" s="97">
        <v>10293891086</v>
      </c>
      <c r="C7" s="97">
        <v>13471196168</v>
      </c>
      <c r="D7" s="97">
        <v>240222685.69000003</v>
      </c>
      <c r="E7" s="97">
        <v>69971895.3</v>
      </c>
      <c r="F7" s="97">
        <v>1253513068.3999999</v>
      </c>
      <c r="G7" s="97">
        <v>449393914.34000003</v>
      </c>
      <c r="H7" s="97">
        <v>9154493107</v>
      </c>
      <c r="I7" s="97">
        <v>159068385.39</v>
      </c>
      <c r="J7" s="97">
        <v>4135909848.99</v>
      </c>
      <c r="K7" s="97">
        <v>3774020350.9999995</v>
      </c>
      <c r="L7" s="97">
        <v>13549433251</v>
      </c>
    </row>
    <row r="8" spans="1:12" ht="19.5" customHeight="1">
      <c r="A8" s="98" t="s">
        <v>354</v>
      </c>
      <c r="B8" s="97">
        <v>3525874416</v>
      </c>
      <c r="C8" s="97">
        <v>6498500878</v>
      </c>
      <c r="D8" s="97">
        <v>16064502.239999998</v>
      </c>
      <c r="E8" s="97">
        <v>35232775.83</v>
      </c>
      <c r="F8" s="97">
        <v>219751995.04</v>
      </c>
      <c r="G8" s="97">
        <v>40163872.92</v>
      </c>
      <c r="H8" s="97">
        <v>4044039653</v>
      </c>
      <c r="I8" s="97">
        <v>12966212.83</v>
      </c>
      <c r="J8" s="97">
        <v>1240438982.99</v>
      </c>
      <c r="K8" s="97">
        <v>237429510.68</v>
      </c>
      <c r="L8" s="97">
        <v>1535196218</v>
      </c>
    </row>
    <row r="9" spans="1:12" ht="19.5" customHeight="1">
      <c r="A9" s="98" t="s">
        <v>355</v>
      </c>
      <c r="B9" s="97">
        <v>770942865</v>
      </c>
      <c r="C9" s="97">
        <v>1113287358</v>
      </c>
      <c r="D9" s="97">
        <v>4548729.71</v>
      </c>
      <c r="E9" s="97">
        <v>25992032.48</v>
      </c>
      <c r="F9" s="97">
        <v>115242848.87</v>
      </c>
      <c r="G9" s="97">
        <v>3026821.81</v>
      </c>
      <c r="H9" s="97">
        <v>2361119715</v>
      </c>
      <c r="I9" s="97">
        <v>441725.73</v>
      </c>
      <c r="J9" s="97">
        <v>204828504.99</v>
      </c>
      <c r="K9" s="97">
        <v>86784629.1</v>
      </c>
      <c r="L9" s="97">
        <v>852856937</v>
      </c>
    </row>
    <row r="10" spans="1:12" ht="19.5" customHeight="1">
      <c r="A10" s="98" t="s">
        <v>356</v>
      </c>
      <c r="B10" s="97">
        <v>1810845092</v>
      </c>
      <c r="C10" s="97">
        <v>2290312479</v>
      </c>
      <c r="D10" s="97">
        <v>0</v>
      </c>
      <c r="E10" s="97">
        <v>4853637.89</v>
      </c>
      <c r="F10" s="97">
        <v>12743880.89</v>
      </c>
      <c r="G10" s="97">
        <v>198707.09</v>
      </c>
      <c r="H10" s="97">
        <v>467913705</v>
      </c>
      <c r="I10" s="97">
        <v>0</v>
      </c>
      <c r="J10" s="97">
        <v>0</v>
      </c>
      <c r="K10" s="97">
        <v>66538066.9</v>
      </c>
      <c r="L10" s="97">
        <v>424338622</v>
      </c>
    </row>
    <row r="11" spans="1:12" ht="19.5" customHeight="1">
      <c r="A11" s="98" t="s">
        <v>357</v>
      </c>
      <c r="B11" s="97">
        <v>919032042</v>
      </c>
      <c r="C11" s="97">
        <v>2659494965</v>
      </c>
      <c r="D11" s="97">
        <v>7573604.62</v>
      </c>
      <c r="E11" s="97">
        <v>2092956</v>
      </c>
      <c r="F11" s="97">
        <v>25567383.130000003</v>
      </c>
      <c r="G11" s="97">
        <v>26169099.66</v>
      </c>
      <c r="H11" s="97">
        <v>818515266</v>
      </c>
      <c r="I11" s="97">
        <v>11279568.8</v>
      </c>
      <c r="J11" s="97">
        <v>637007849</v>
      </c>
      <c r="K11" s="97">
        <v>84049284.52000001</v>
      </c>
      <c r="L11" s="97">
        <v>177899287</v>
      </c>
    </row>
    <row r="12" spans="1:12" ht="19.5" customHeight="1">
      <c r="A12" s="98" t="s">
        <v>358</v>
      </c>
      <c r="B12" s="97">
        <v>4305812</v>
      </c>
      <c r="C12" s="97">
        <v>110929</v>
      </c>
      <c r="D12" s="97">
        <v>0</v>
      </c>
      <c r="E12" s="97">
        <v>0</v>
      </c>
      <c r="F12" s="97">
        <v>25132231.76</v>
      </c>
      <c r="G12" s="97">
        <v>0</v>
      </c>
      <c r="H12" s="97">
        <v>0</v>
      </c>
      <c r="I12" s="97">
        <v>0</v>
      </c>
      <c r="J12" s="97">
        <v>142014347</v>
      </c>
      <c r="K12" s="97">
        <v>57530.16</v>
      </c>
      <c r="L12" s="97">
        <v>80101372</v>
      </c>
    </row>
    <row r="13" spans="1:12" ht="19.5" customHeight="1">
      <c r="A13" s="98" t="s">
        <v>359</v>
      </c>
      <c r="B13" s="97">
        <v>15203170</v>
      </c>
      <c r="C13" s="97">
        <v>428579087</v>
      </c>
      <c r="D13" s="97">
        <v>3466631.12</v>
      </c>
      <c r="E13" s="97">
        <v>2294149.46</v>
      </c>
      <c r="F13" s="97">
        <v>31082615.45</v>
      </c>
      <c r="G13" s="97">
        <v>7218280.23</v>
      </c>
      <c r="H13" s="97">
        <v>98588046</v>
      </c>
      <c r="I13" s="97">
        <v>125499.04</v>
      </c>
      <c r="J13" s="97">
        <v>47638408</v>
      </c>
      <c r="K13" s="97">
        <v>0</v>
      </c>
      <c r="L13" s="97">
        <v>0</v>
      </c>
    </row>
    <row r="14" spans="1:12" ht="19.5" customHeight="1">
      <c r="A14" s="98" t="s">
        <v>360</v>
      </c>
      <c r="B14" s="97">
        <v>5545435</v>
      </c>
      <c r="C14" s="97">
        <v>6716060</v>
      </c>
      <c r="D14" s="97">
        <v>475536.79</v>
      </c>
      <c r="E14" s="97">
        <v>0</v>
      </c>
      <c r="F14" s="97">
        <v>4497329.28</v>
      </c>
      <c r="G14" s="97">
        <v>1299025.0699999998</v>
      </c>
      <c r="H14" s="97">
        <v>297902921</v>
      </c>
      <c r="I14" s="97">
        <v>1119419.26</v>
      </c>
      <c r="J14" s="97">
        <v>206086623</v>
      </c>
      <c r="K14" s="97">
        <v>0</v>
      </c>
      <c r="L14" s="97">
        <v>0</v>
      </c>
    </row>
    <row r="15" spans="1:12" ht="19.5" customHeight="1">
      <c r="A15" s="98" t="s">
        <v>361</v>
      </c>
      <c r="B15" s="97">
        <v>0</v>
      </c>
      <c r="C15" s="97">
        <v>0</v>
      </c>
      <c r="D15" s="97">
        <v>0</v>
      </c>
      <c r="E15" s="97">
        <v>0</v>
      </c>
      <c r="F15" s="97">
        <v>5485705.66</v>
      </c>
      <c r="G15" s="97">
        <v>2251939.06</v>
      </c>
      <c r="H15" s="97">
        <v>0</v>
      </c>
      <c r="I15" s="97">
        <v>0</v>
      </c>
      <c r="J15" s="97">
        <v>2863251</v>
      </c>
      <c r="K15" s="97">
        <v>0</v>
      </c>
      <c r="L15" s="97">
        <v>0</v>
      </c>
    </row>
    <row r="16" spans="1:12" ht="19.5" customHeight="1">
      <c r="A16" s="98" t="s">
        <v>362</v>
      </c>
      <c r="B16" s="97">
        <v>6768016670</v>
      </c>
      <c r="C16" s="97">
        <v>6972695290</v>
      </c>
      <c r="D16" s="97">
        <v>224158183.45000002</v>
      </c>
      <c r="E16" s="97">
        <v>34739119.47</v>
      </c>
      <c r="F16" s="97">
        <v>1033761073.3599999</v>
      </c>
      <c r="G16" s="97">
        <v>409230041.42</v>
      </c>
      <c r="H16" s="97">
        <v>5110453454</v>
      </c>
      <c r="I16" s="97">
        <v>146102172.55999997</v>
      </c>
      <c r="J16" s="97">
        <v>2895470866</v>
      </c>
      <c r="K16" s="97">
        <v>3536590840.3199997</v>
      </c>
      <c r="L16" s="97">
        <v>12014237033</v>
      </c>
    </row>
    <row r="17" spans="1:12" ht="19.5" customHeight="1">
      <c r="A17" s="98" t="s">
        <v>363</v>
      </c>
      <c r="B17" s="97">
        <v>249964635</v>
      </c>
      <c r="C17" s="97">
        <v>259771141</v>
      </c>
      <c r="D17" s="97">
        <v>198379.31</v>
      </c>
      <c r="E17" s="97">
        <v>2832492.8</v>
      </c>
      <c r="F17" s="97">
        <v>10721572.51</v>
      </c>
      <c r="G17" s="97">
        <v>180920.16</v>
      </c>
      <c r="H17" s="97">
        <v>10965399</v>
      </c>
      <c r="I17" s="97">
        <v>31437.71</v>
      </c>
      <c r="J17" s="97">
        <v>0</v>
      </c>
      <c r="K17" s="97">
        <v>8700</v>
      </c>
      <c r="L17" s="97">
        <v>1823699</v>
      </c>
    </row>
    <row r="18" spans="1:12" ht="19.5" customHeight="1">
      <c r="A18" s="98" t="s">
        <v>402</v>
      </c>
      <c r="B18" s="97">
        <v>0</v>
      </c>
      <c r="C18" s="97">
        <v>1208876184</v>
      </c>
      <c r="D18" s="97">
        <v>0</v>
      </c>
      <c r="E18" s="97">
        <v>360644.36</v>
      </c>
      <c r="F18" s="97">
        <v>0</v>
      </c>
      <c r="G18" s="97">
        <v>0</v>
      </c>
      <c r="H18" s="97">
        <v>47480365</v>
      </c>
      <c r="I18" s="97">
        <v>0</v>
      </c>
      <c r="J18" s="97">
        <v>52200000</v>
      </c>
      <c r="K18" s="97">
        <v>0</v>
      </c>
      <c r="L18" s="97">
        <v>2549874990</v>
      </c>
    </row>
    <row r="19" spans="1:12" ht="19.5" customHeight="1">
      <c r="A19" s="98" t="s">
        <v>364</v>
      </c>
      <c r="B19" s="97">
        <v>794209910</v>
      </c>
      <c r="C19" s="97">
        <v>13351623</v>
      </c>
      <c r="D19" s="97">
        <v>0</v>
      </c>
      <c r="E19" s="97">
        <v>0</v>
      </c>
      <c r="F19" s="97">
        <v>1733458.99</v>
      </c>
      <c r="G19" s="97">
        <v>783782.72</v>
      </c>
      <c r="H19" s="97">
        <v>762060627</v>
      </c>
      <c r="I19" s="97">
        <v>0</v>
      </c>
      <c r="J19" s="97">
        <v>0</v>
      </c>
      <c r="K19" s="97">
        <v>25000222.22</v>
      </c>
      <c r="L19" s="97">
        <v>56495323</v>
      </c>
    </row>
    <row r="20" spans="1:12" ht="19.5" customHeight="1">
      <c r="A20" s="98" t="s">
        <v>365</v>
      </c>
      <c r="B20" s="97">
        <v>5723842125</v>
      </c>
      <c r="C20" s="97">
        <v>5490696342</v>
      </c>
      <c r="D20" s="97">
        <v>222909587.64000002</v>
      </c>
      <c r="E20" s="97">
        <v>31463586.569999997</v>
      </c>
      <c r="F20" s="97">
        <v>489719351.55</v>
      </c>
      <c r="G20" s="97">
        <v>225993835.22</v>
      </c>
      <c r="H20" s="97">
        <v>3993181996</v>
      </c>
      <c r="I20" s="97">
        <v>146070734.84999996</v>
      </c>
      <c r="J20" s="97">
        <v>2364439434</v>
      </c>
      <c r="K20" s="97">
        <v>3492958991.47</v>
      </c>
      <c r="L20" s="97">
        <v>8925066847</v>
      </c>
    </row>
    <row r="21" spans="1:12" ht="19.5" customHeight="1">
      <c r="A21" s="98" t="s">
        <v>366</v>
      </c>
      <c r="B21" s="97">
        <v>0</v>
      </c>
      <c r="C21" s="97">
        <v>0</v>
      </c>
      <c r="D21" s="97">
        <v>0</v>
      </c>
      <c r="E21" s="97">
        <v>0</v>
      </c>
      <c r="F21" s="97">
        <v>524003183.01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</row>
    <row r="22" spans="1:12" ht="19.5" customHeight="1">
      <c r="A22" s="98" t="s">
        <v>367</v>
      </c>
      <c r="B22" s="97">
        <v>0</v>
      </c>
      <c r="C22" s="97">
        <v>0</v>
      </c>
      <c r="D22" s="97">
        <v>0</v>
      </c>
      <c r="E22" s="97">
        <v>0</v>
      </c>
      <c r="F22" s="97">
        <v>446264.41</v>
      </c>
      <c r="G22" s="97">
        <v>223297.78</v>
      </c>
      <c r="H22" s="97">
        <v>296765067</v>
      </c>
      <c r="I22" s="97">
        <v>0</v>
      </c>
      <c r="J22" s="97">
        <v>0</v>
      </c>
      <c r="K22" s="97">
        <v>0</v>
      </c>
      <c r="L22" s="97">
        <v>480976174</v>
      </c>
    </row>
    <row r="23" spans="1:12" ht="19.5" customHeight="1">
      <c r="A23" s="98" t="s">
        <v>368</v>
      </c>
      <c r="B23" s="97">
        <v>0</v>
      </c>
      <c r="C23" s="97">
        <v>0</v>
      </c>
      <c r="D23" s="97">
        <v>1050216.5</v>
      </c>
      <c r="E23" s="97">
        <v>74300.79</v>
      </c>
      <c r="F23" s="97">
        <v>7137242.89</v>
      </c>
      <c r="G23" s="97">
        <v>112887936.67</v>
      </c>
      <c r="H23" s="97">
        <v>0</v>
      </c>
      <c r="I23" s="97">
        <v>0</v>
      </c>
      <c r="J23" s="97">
        <v>478831432</v>
      </c>
      <c r="K23" s="97">
        <v>4809373.27</v>
      </c>
      <c r="L23" s="97">
        <v>0</v>
      </c>
    </row>
    <row r="24" spans="1:12" ht="19.5" customHeight="1">
      <c r="A24" s="98" t="s">
        <v>369</v>
      </c>
      <c r="B24" s="97">
        <v>0</v>
      </c>
      <c r="C24" s="97">
        <v>0</v>
      </c>
      <c r="D24" s="97">
        <v>0</v>
      </c>
      <c r="E24" s="97">
        <v>8094.95</v>
      </c>
      <c r="F24" s="97">
        <v>0</v>
      </c>
      <c r="G24" s="97">
        <v>69160268.87</v>
      </c>
      <c r="H24" s="97">
        <v>0</v>
      </c>
      <c r="I24" s="97">
        <v>0</v>
      </c>
      <c r="J24" s="97">
        <v>0</v>
      </c>
      <c r="K24" s="97">
        <v>13813553.36</v>
      </c>
      <c r="L24" s="97">
        <v>0</v>
      </c>
    </row>
    <row r="25" spans="1:12" ht="19.5" customHeight="1">
      <c r="A25" s="96" t="s">
        <v>370</v>
      </c>
      <c r="B25" s="97">
        <v>10293891086</v>
      </c>
      <c r="C25" s="97">
        <v>13471196168</v>
      </c>
      <c r="D25" s="97">
        <v>240222685.69</v>
      </c>
      <c r="E25" s="97">
        <v>69971895.30000001</v>
      </c>
      <c r="F25" s="97">
        <v>1253513068.3999999</v>
      </c>
      <c r="G25" s="97">
        <v>449393914.34000003</v>
      </c>
      <c r="H25" s="97">
        <v>9154493107</v>
      </c>
      <c r="I25" s="97">
        <v>159068385.39</v>
      </c>
      <c r="J25" s="97">
        <v>4135909848.9900002</v>
      </c>
      <c r="K25" s="97">
        <v>3774020351</v>
      </c>
      <c r="L25" s="97">
        <v>13549433251</v>
      </c>
    </row>
    <row r="26" spans="1:12" ht="19.5" customHeight="1">
      <c r="A26" s="96" t="s">
        <v>371</v>
      </c>
      <c r="B26" s="97">
        <v>1985283877</v>
      </c>
      <c r="C26" s="97">
        <v>3256531250</v>
      </c>
      <c r="D26" s="97">
        <v>55891491.14</v>
      </c>
      <c r="E26" s="97">
        <v>25410821.35</v>
      </c>
      <c r="F26" s="97">
        <v>300611925.34</v>
      </c>
      <c r="G26" s="97">
        <v>67814014.42999999</v>
      </c>
      <c r="H26" s="97">
        <v>2866899204</v>
      </c>
      <c r="I26" s="97">
        <v>29563105.21</v>
      </c>
      <c r="J26" s="97">
        <v>2577871043.1400003</v>
      </c>
      <c r="K26" s="97">
        <v>1057445790.59</v>
      </c>
      <c r="L26" s="97">
        <v>3432957845</v>
      </c>
    </row>
    <row r="27" spans="1:12" ht="19.5" customHeight="1">
      <c r="A27" s="98" t="s">
        <v>372</v>
      </c>
      <c r="B27" s="97">
        <v>793049607</v>
      </c>
      <c r="C27" s="97">
        <v>3017563301</v>
      </c>
      <c r="D27" s="97">
        <v>26610539.159999996</v>
      </c>
      <c r="E27" s="97">
        <v>3496385.96</v>
      </c>
      <c r="F27" s="97">
        <v>121564018.14999998</v>
      </c>
      <c r="G27" s="97">
        <v>42246676.98</v>
      </c>
      <c r="H27" s="97">
        <v>1497586369</v>
      </c>
      <c r="I27" s="97">
        <v>13693234.5</v>
      </c>
      <c r="J27" s="97">
        <v>1252828701.15</v>
      </c>
      <c r="K27" s="97">
        <v>175587483.23</v>
      </c>
      <c r="L27" s="97">
        <v>821286981</v>
      </c>
    </row>
    <row r="28" spans="1:12" ht="19.5" customHeight="1">
      <c r="A28" s="98" t="s">
        <v>373</v>
      </c>
      <c r="B28" s="97">
        <v>156045755</v>
      </c>
      <c r="C28" s="97">
        <v>431324079</v>
      </c>
      <c r="D28" s="97">
        <v>3475112.65</v>
      </c>
      <c r="E28" s="97">
        <v>1492110.03</v>
      </c>
      <c r="F28" s="97">
        <v>29124097.98</v>
      </c>
      <c r="G28" s="97">
        <v>5872502.31</v>
      </c>
      <c r="H28" s="97">
        <v>973601876</v>
      </c>
      <c r="I28" s="97">
        <v>999121.22</v>
      </c>
      <c r="J28" s="97">
        <v>779024130.1500001</v>
      </c>
      <c r="K28" s="97">
        <v>39569311.36</v>
      </c>
      <c r="L28" s="97">
        <v>471341863</v>
      </c>
    </row>
    <row r="29" spans="1:12" ht="19.5" customHeight="1">
      <c r="A29" s="98" t="s">
        <v>374</v>
      </c>
      <c r="B29" s="97">
        <v>0</v>
      </c>
      <c r="C29" s="97">
        <v>0</v>
      </c>
      <c r="D29" s="97">
        <v>11852488.54</v>
      </c>
      <c r="E29" s="97">
        <v>0</v>
      </c>
      <c r="F29" s="97">
        <v>56458293.37</v>
      </c>
      <c r="G29" s="97">
        <v>10275606.18</v>
      </c>
      <c r="H29" s="97">
        <v>0</v>
      </c>
      <c r="I29" s="97">
        <v>3746436.65</v>
      </c>
      <c r="J29" s="97">
        <v>21845025</v>
      </c>
      <c r="K29" s="97">
        <v>43380101.08</v>
      </c>
      <c r="L29" s="97">
        <v>95697417</v>
      </c>
    </row>
    <row r="30" spans="1:12" ht="19.5" customHeight="1">
      <c r="A30" s="98" t="s">
        <v>375</v>
      </c>
      <c r="B30" s="97">
        <v>0</v>
      </c>
      <c r="C30" s="97">
        <v>1309176</v>
      </c>
      <c r="D30" s="97">
        <v>0</v>
      </c>
      <c r="E30" s="97">
        <v>0</v>
      </c>
      <c r="F30" s="97">
        <v>560650.1</v>
      </c>
      <c r="G30" s="97">
        <v>10440000</v>
      </c>
      <c r="H30" s="97">
        <v>0</v>
      </c>
      <c r="I30" s="97">
        <v>0</v>
      </c>
      <c r="J30" s="97">
        <v>133767000</v>
      </c>
      <c r="K30" s="97">
        <v>81506385</v>
      </c>
      <c r="L30" s="97">
        <v>13102746</v>
      </c>
    </row>
    <row r="31" spans="1:12" ht="27.75" customHeight="1">
      <c r="A31" s="98" t="s">
        <v>403</v>
      </c>
      <c r="B31" s="97">
        <v>20109007</v>
      </c>
      <c r="C31" s="97">
        <v>10652708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30110193</v>
      </c>
      <c r="K31" s="97">
        <v>0</v>
      </c>
      <c r="L31" s="97">
        <v>0</v>
      </c>
    </row>
    <row r="32" spans="1:12" ht="19.5" customHeight="1">
      <c r="A32" s="98" t="s">
        <v>376</v>
      </c>
      <c r="B32" s="97">
        <v>616894845</v>
      </c>
      <c r="C32" s="97">
        <v>974135073</v>
      </c>
      <c r="D32" s="97">
        <v>10383078.149999999</v>
      </c>
      <c r="E32" s="97">
        <v>0</v>
      </c>
      <c r="F32" s="97">
        <v>1207034.3</v>
      </c>
      <c r="G32" s="97">
        <v>10531270.629999999</v>
      </c>
      <c r="H32" s="97">
        <v>520990109</v>
      </c>
      <c r="I32" s="97">
        <v>8942751.77</v>
      </c>
      <c r="J32" s="97">
        <v>182870181</v>
      </c>
      <c r="K32" s="97">
        <v>10774522.72</v>
      </c>
      <c r="L32" s="97">
        <v>68831961</v>
      </c>
    </row>
    <row r="33" spans="1:12" ht="19.5" customHeight="1">
      <c r="A33" s="98" t="s">
        <v>377</v>
      </c>
      <c r="B33" s="97">
        <v>0</v>
      </c>
      <c r="C33" s="97">
        <v>6627130</v>
      </c>
      <c r="D33" s="97">
        <v>0</v>
      </c>
      <c r="E33" s="97">
        <v>126441.84</v>
      </c>
      <c r="F33" s="97">
        <v>0</v>
      </c>
      <c r="G33" s="97">
        <v>0</v>
      </c>
      <c r="H33" s="97">
        <v>2994384</v>
      </c>
      <c r="I33" s="97">
        <v>4924.86</v>
      </c>
      <c r="J33" s="97">
        <v>105212172</v>
      </c>
      <c r="K33" s="97">
        <v>0</v>
      </c>
      <c r="L33" s="97">
        <v>0</v>
      </c>
    </row>
    <row r="34" spans="1:12" ht="19.5" customHeight="1">
      <c r="A34" s="98" t="s">
        <v>378</v>
      </c>
      <c r="B34" s="97">
        <v>0</v>
      </c>
      <c r="C34" s="97">
        <v>1555613168</v>
      </c>
      <c r="D34" s="97">
        <v>899859.82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</row>
    <row r="35" spans="1:12" ht="19.5" customHeight="1">
      <c r="A35" s="98" t="s">
        <v>379</v>
      </c>
      <c r="B35" s="97">
        <v>0</v>
      </c>
      <c r="C35" s="97">
        <v>37901967</v>
      </c>
      <c r="D35" s="97">
        <v>0</v>
      </c>
      <c r="E35" s="97">
        <v>1877834.09</v>
      </c>
      <c r="F35" s="97">
        <v>34213942.4</v>
      </c>
      <c r="G35" s="97">
        <v>5127297.86</v>
      </c>
      <c r="H35" s="97">
        <v>0</v>
      </c>
      <c r="I35" s="97">
        <v>0</v>
      </c>
      <c r="J35" s="97">
        <v>0</v>
      </c>
      <c r="K35" s="97">
        <v>357163.07</v>
      </c>
      <c r="L35" s="97">
        <v>172312994</v>
      </c>
    </row>
    <row r="36" spans="1:12" ht="19.5" customHeight="1">
      <c r="A36" s="98" t="s">
        <v>380</v>
      </c>
      <c r="B36" s="97">
        <v>1192234270</v>
      </c>
      <c r="C36" s="97">
        <v>238967949</v>
      </c>
      <c r="D36" s="97">
        <v>29280951.980000004</v>
      </c>
      <c r="E36" s="97">
        <v>21914435.39</v>
      </c>
      <c r="F36" s="97">
        <v>179047907.19</v>
      </c>
      <c r="G36" s="97">
        <v>25567337.45</v>
      </c>
      <c r="H36" s="97">
        <v>1369312835</v>
      </c>
      <c r="I36" s="97">
        <v>15869870.71</v>
      </c>
      <c r="J36" s="97">
        <v>1325042341.99</v>
      </c>
      <c r="K36" s="97">
        <v>881858307.36</v>
      </c>
      <c r="L36" s="97">
        <v>2611670864</v>
      </c>
    </row>
    <row r="37" spans="1:12" ht="19.5" customHeight="1">
      <c r="A37" s="98" t="s">
        <v>381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29699793.99</v>
      </c>
      <c r="K37" s="97">
        <v>0</v>
      </c>
      <c r="L37" s="97">
        <v>0</v>
      </c>
    </row>
    <row r="38" spans="1:12" ht="19.5" customHeight="1">
      <c r="A38" s="98" t="s">
        <v>382</v>
      </c>
      <c r="B38" s="97">
        <v>0</v>
      </c>
      <c r="C38" s="97">
        <v>0</v>
      </c>
      <c r="D38" s="97">
        <v>18119437.67</v>
      </c>
      <c r="E38" s="97">
        <v>0</v>
      </c>
      <c r="F38" s="97">
        <v>47873333.37</v>
      </c>
      <c r="G38" s="97">
        <v>0</v>
      </c>
      <c r="H38" s="97">
        <v>0</v>
      </c>
      <c r="I38" s="97">
        <v>14463965.08</v>
      </c>
      <c r="J38" s="97">
        <v>0</v>
      </c>
      <c r="K38" s="97">
        <v>0</v>
      </c>
      <c r="L38" s="97">
        <v>445051233</v>
      </c>
    </row>
    <row r="39" spans="1:12" ht="19.5" customHeight="1">
      <c r="A39" s="98" t="s">
        <v>383</v>
      </c>
      <c r="B39" s="97">
        <v>0</v>
      </c>
      <c r="C39" s="97">
        <v>0</v>
      </c>
      <c r="D39" s="97">
        <v>0</v>
      </c>
      <c r="E39" s="97">
        <v>20880000</v>
      </c>
      <c r="F39" s="97">
        <v>58880000</v>
      </c>
      <c r="G39" s="97">
        <v>10440000</v>
      </c>
      <c r="H39" s="97">
        <v>0</v>
      </c>
      <c r="I39" s="97">
        <v>0</v>
      </c>
      <c r="J39" s="97">
        <v>1093338485</v>
      </c>
      <c r="K39" s="97">
        <v>861300000</v>
      </c>
      <c r="L39" s="97">
        <v>1107688548</v>
      </c>
    </row>
    <row r="40" spans="1:12" ht="25.5" customHeight="1">
      <c r="A40" s="98" t="s">
        <v>404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45498727</v>
      </c>
      <c r="K40" s="97">
        <v>0</v>
      </c>
      <c r="L40" s="97">
        <v>0</v>
      </c>
    </row>
    <row r="41" spans="1:12" ht="19.5" customHeight="1">
      <c r="A41" s="98" t="s">
        <v>384</v>
      </c>
      <c r="B41" s="97">
        <v>0</v>
      </c>
      <c r="C41" s="97">
        <v>0</v>
      </c>
      <c r="D41" s="97">
        <v>11161514.31</v>
      </c>
      <c r="E41" s="97">
        <v>0</v>
      </c>
      <c r="F41" s="97">
        <v>0</v>
      </c>
      <c r="G41" s="97">
        <v>620505.59</v>
      </c>
      <c r="H41" s="97">
        <v>1125666160</v>
      </c>
      <c r="I41" s="97">
        <v>0</v>
      </c>
      <c r="J41" s="97">
        <v>25714118</v>
      </c>
      <c r="K41" s="97">
        <v>3474710.2</v>
      </c>
      <c r="L41" s="97">
        <v>1016492064</v>
      </c>
    </row>
    <row r="42" spans="1:12" ht="19.5" customHeight="1">
      <c r="A42" s="98" t="s">
        <v>385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168191081</v>
      </c>
      <c r="I42" s="97">
        <v>0</v>
      </c>
      <c r="J42" s="97">
        <v>0</v>
      </c>
      <c r="K42" s="97">
        <v>0</v>
      </c>
      <c r="L42" s="97">
        <v>0</v>
      </c>
    </row>
    <row r="43" spans="1:12" ht="19.5" customHeight="1">
      <c r="A43" s="98" t="s">
        <v>386</v>
      </c>
      <c r="B43" s="97">
        <v>778913093</v>
      </c>
      <c r="C43" s="97">
        <v>238967949</v>
      </c>
      <c r="D43" s="97">
        <v>0</v>
      </c>
      <c r="E43" s="97">
        <v>1034435.39</v>
      </c>
      <c r="F43" s="97">
        <v>70959142.7</v>
      </c>
      <c r="G43" s="97">
        <v>14506831.86</v>
      </c>
      <c r="H43" s="97">
        <v>75455594</v>
      </c>
      <c r="I43" s="97">
        <v>1405905.63</v>
      </c>
      <c r="J43" s="97">
        <v>37750803</v>
      </c>
      <c r="K43" s="97">
        <v>0</v>
      </c>
      <c r="L43" s="97">
        <v>42439019</v>
      </c>
    </row>
    <row r="44" spans="1:12" ht="19.5" customHeight="1">
      <c r="A44" s="98" t="s">
        <v>387</v>
      </c>
      <c r="B44" s="97">
        <v>413321177</v>
      </c>
      <c r="C44" s="97">
        <v>0</v>
      </c>
      <c r="D44" s="97">
        <v>0</v>
      </c>
      <c r="E44" s="97">
        <v>0</v>
      </c>
      <c r="F44" s="97">
        <v>1335431.12</v>
      </c>
      <c r="G44" s="97">
        <v>0</v>
      </c>
      <c r="H44" s="97">
        <v>0</v>
      </c>
      <c r="I44" s="97">
        <v>0</v>
      </c>
      <c r="J44" s="97">
        <v>93040415</v>
      </c>
      <c r="K44" s="97">
        <v>17083597.16</v>
      </c>
      <c r="L44" s="97">
        <v>0</v>
      </c>
    </row>
    <row r="45" spans="1:12" ht="19.5" customHeight="1">
      <c r="A45" s="96" t="s">
        <v>388</v>
      </c>
      <c r="B45" s="97">
        <v>8308607209</v>
      </c>
      <c r="C45" s="97">
        <v>10214664918</v>
      </c>
      <c r="D45" s="97">
        <v>184331194.54999998</v>
      </c>
      <c r="E45" s="97">
        <v>44561073.95</v>
      </c>
      <c r="F45" s="97">
        <v>952901143.06</v>
      </c>
      <c r="G45" s="97">
        <v>381579899.91</v>
      </c>
      <c r="H45" s="97">
        <v>6287593903</v>
      </c>
      <c r="I45" s="97">
        <v>129505280.17999999</v>
      </c>
      <c r="J45" s="97">
        <v>1558038805.85</v>
      </c>
      <c r="K45" s="97">
        <v>2716574560.41</v>
      </c>
      <c r="L45" s="97">
        <v>10116475406</v>
      </c>
    </row>
    <row r="46" spans="1:12" ht="19.5" customHeight="1">
      <c r="A46" s="98" t="s">
        <v>389</v>
      </c>
      <c r="B46" s="97">
        <v>1609932000</v>
      </c>
      <c r="C46" s="97">
        <v>1343952000</v>
      </c>
      <c r="D46" s="97">
        <v>76000000</v>
      </c>
      <c r="E46" s="97">
        <v>17564000</v>
      </c>
      <c r="F46" s="97">
        <v>229698200</v>
      </c>
      <c r="G46" s="97">
        <v>132244800</v>
      </c>
      <c r="H46" s="97">
        <v>1280898800</v>
      </c>
      <c r="I46" s="97">
        <v>88033500</v>
      </c>
      <c r="J46" s="97">
        <v>201561800</v>
      </c>
      <c r="K46" s="97">
        <v>617600000</v>
      </c>
      <c r="L46" s="97">
        <v>1738494800</v>
      </c>
    </row>
    <row r="47" spans="1:12" ht="19.5" customHeight="1">
      <c r="A47" s="98" t="s">
        <v>390</v>
      </c>
      <c r="B47" s="97">
        <v>0</v>
      </c>
      <c r="C47" s="97">
        <v>715456000</v>
      </c>
      <c r="D47" s="97">
        <v>0</v>
      </c>
      <c r="E47" s="97">
        <v>0</v>
      </c>
      <c r="F47" s="97">
        <v>14416395</v>
      </c>
      <c r="G47" s="97">
        <v>132690.92</v>
      </c>
      <c r="H47" s="97">
        <v>2385559197</v>
      </c>
      <c r="I47" s="97">
        <v>0</v>
      </c>
      <c r="J47" s="97">
        <v>0</v>
      </c>
      <c r="K47" s="97">
        <v>0</v>
      </c>
      <c r="L47" s="97">
        <v>875699000</v>
      </c>
    </row>
    <row r="48" spans="1:12" ht="19.5" customHeight="1">
      <c r="A48" s="98" t="s">
        <v>391</v>
      </c>
      <c r="B48" s="97">
        <v>0</v>
      </c>
      <c r="C48" s="97">
        <v>1104657000</v>
      </c>
      <c r="D48" s="97">
        <v>3761255.73</v>
      </c>
      <c r="E48" s="97">
        <v>20741.98</v>
      </c>
      <c r="F48" s="97">
        <v>160301057</v>
      </c>
      <c r="G48" s="97">
        <v>85930750.59</v>
      </c>
      <c r="H48" s="97">
        <v>78644501</v>
      </c>
      <c r="I48" s="97">
        <v>0</v>
      </c>
      <c r="J48" s="97">
        <v>310014</v>
      </c>
      <c r="K48" s="97">
        <v>24766018.55</v>
      </c>
      <c r="L48" s="97">
        <v>0</v>
      </c>
    </row>
    <row r="49" spans="1:12" ht="19.5" customHeight="1">
      <c r="A49" s="98" t="s">
        <v>392</v>
      </c>
      <c r="B49" s="97">
        <v>0</v>
      </c>
      <c r="C49" s="97">
        <v>0</v>
      </c>
      <c r="D49" s="97">
        <v>0</v>
      </c>
      <c r="E49" s="97">
        <v>0</v>
      </c>
      <c r="F49" s="97">
        <v>186981347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</row>
    <row r="50" spans="1:12" ht="19.5" customHeight="1">
      <c r="A50" s="98" t="s">
        <v>393</v>
      </c>
      <c r="B50" s="97">
        <v>1065584780</v>
      </c>
      <c r="C50" s="97">
        <v>385805038</v>
      </c>
      <c r="D50" s="97">
        <v>3090445.24</v>
      </c>
      <c r="E50" s="97">
        <v>657763</v>
      </c>
      <c r="F50" s="97">
        <v>39818698.65</v>
      </c>
      <c r="G50" s="97">
        <v>9627354.24</v>
      </c>
      <c r="H50" s="97">
        <v>291993951</v>
      </c>
      <c r="I50" s="97">
        <v>1746119.06</v>
      </c>
      <c r="J50" s="97">
        <v>91971317</v>
      </c>
      <c r="K50" s="97">
        <v>1161116912.82</v>
      </c>
      <c r="L50" s="97">
        <v>219981701</v>
      </c>
    </row>
    <row r="51" spans="1:12" ht="19.5" customHeight="1">
      <c r="A51" s="98" t="s">
        <v>1249</v>
      </c>
      <c r="B51" s="97">
        <v>2278409010</v>
      </c>
      <c r="C51" s="97">
        <v>766361000</v>
      </c>
      <c r="D51" s="97">
        <v>45008571.38</v>
      </c>
      <c r="E51" s="97">
        <v>6299223.65</v>
      </c>
      <c r="F51" s="97">
        <v>136031399.14</v>
      </c>
      <c r="G51" s="97">
        <v>78317745.32</v>
      </c>
      <c r="H51" s="97">
        <v>608042914</v>
      </c>
      <c r="I51" s="97">
        <v>42461126.8</v>
      </c>
      <c r="J51" s="97">
        <v>95681127</v>
      </c>
      <c r="K51" s="97">
        <v>365753810.58</v>
      </c>
      <c r="L51" s="97">
        <v>1644152625</v>
      </c>
    </row>
    <row r="52" spans="1:12" ht="19.5" customHeight="1">
      <c r="A52" s="98" t="s">
        <v>1250</v>
      </c>
      <c r="B52" s="97">
        <v>777361024</v>
      </c>
      <c r="C52" s="97">
        <v>1160276880</v>
      </c>
      <c r="D52" s="97">
        <v>4990403.27</v>
      </c>
      <c r="E52" s="97">
        <v>185491.03</v>
      </c>
      <c r="F52" s="97">
        <v>146163830.85999998</v>
      </c>
      <c r="G52" s="97">
        <v>55620904.67</v>
      </c>
      <c r="H52" s="97">
        <v>910040384</v>
      </c>
      <c r="I52" s="97">
        <v>1240948</v>
      </c>
      <c r="J52" s="97">
        <v>7319426</v>
      </c>
      <c r="K52" s="97">
        <v>34645253.1</v>
      </c>
      <c r="L52" s="97">
        <v>1389281444</v>
      </c>
    </row>
    <row r="53" spans="1:12" ht="19.5" customHeight="1">
      <c r="A53" s="98" t="s">
        <v>394</v>
      </c>
      <c r="B53" s="100">
        <v>1956889253</v>
      </c>
      <c r="C53" s="100">
        <v>3548465200</v>
      </c>
      <c r="D53" s="100">
        <v>37664380.98</v>
      </c>
      <c r="E53" s="100">
        <v>16187006.74</v>
      </c>
      <c r="F53" s="100">
        <v>0</v>
      </c>
      <c r="G53" s="100">
        <v>26579814.45</v>
      </c>
      <c r="H53" s="100">
        <v>0</v>
      </c>
      <c r="I53" s="100">
        <v>-3933960.45</v>
      </c>
      <c r="J53" s="100">
        <v>800476925</v>
      </c>
      <c r="K53" s="100">
        <v>521225937.6</v>
      </c>
      <c r="L53" s="100">
        <v>3691140695</v>
      </c>
    </row>
    <row r="54" spans="1:12" ht="19.5" customHeight="1">
      <c r="A54" s="98" t="s">
        <v>395</v>
      </c>
      <c r="B54" s="100">
        <v>620431142</v>
      </c>
      <c r="C54" s="100">
        <v>1189691800</v>
      </c>
      <c r="D54" s="100">
        <v>13816137.95</v>
      </c>
      <c r="E54" s="100">
        <v>3646847.55</v>
      </c>
      <c r="F54" s="100">
        <v>39490215.41</v>
      </c>
      <c r="G54" s="100">
        <v>-6874160.28</v>
      </c>
      <c r="H54" s="100">
        <v>732414156</v>
      </c>
      <c r="I54" s="100">
        <v>-42453.23</v>
      </c>
      <c r="J54" s="100">
        <v>360718196.85</v>
      </c>
      <c r="K54" s="100">
        <v>-8533372.24</v>
      </c>
      <c r="L54" s="100">
        <v>557725141</v>
      </c>
    </row>
    <row r="55" spans="1:12" ht="19.5" customHeight="1">
      <c r="A55" s="98" t="s">
        <v>396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</row>
    <row r="56" spans="1:12" ht="19.5" customHeight="1">
      <c r="A56" s="98" t="s">
        <v>397</v>
      </c>
      <c r="B56" s="97">
        <v>0</v>
      </c>
      <c r="C56" s="97">
        <v>0</v>
      </c>
      <c r="D56" s="97">
        <v>0</v>
      </c>
      <c r="E56" s="97">
        <v>615840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</row>
    <row r="57" spans="1:12" ht="9.75" customHeigh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</row>
    <row r="58" spans="1:12" ht="12.75">
      <c r="A58" s="80" t="s">
        <v>330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</sheetData>
  <sheetProtection selectLockedCells="1" selectUnlockedCells="1"/>
  <mergeCells count="7">
    <mergeCell ref="A1:L1"/>
    <mergeCell ref="A2:L2"/>
    <mergeCell ref="A3:L3"/>
    <mergeCell ref="A5:A6"/>
    <mergeCell ref="D5:E5"/>
    <mergeCell ref="F5:L5"/>
    <mergeCell ref="B5:C5"/>
  </mergeCells>
  <printOptions/>
  <pageMargins left="0.88" right="0.75" top="0.690277777777778" bottom="0.490277777777778" header="0.511805555555556" footer="0.511805555555556"/>
  <pageSetup fitToHeight="1" fitToWidth="1" horizontalDpi="300" verticalDpi="3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85" zoomScaleNormal="85" zoomScalePageLayoutView="0" workbookViewId="0" topLeftCell="B29">
      <selection activeCell="L51" sqref="L51"/>
    </sheetView>
  </sheetViews>
  <sheetFormatPr defaultColWidth="0" defaultRowHeight="12.75" zeroHeight="1"/>
  <cols>
    <col min="1" max="1" width="48.00390625" style="0" customWidth="1"/>
    <col min="2" max="12" width="13.7109375" style="0" customWidth="1"/>
    <col min="13" max="13" width="12.8515625" style="0" customWidth="1"/>
    <col min="14" max="18" width="13.7109375" style="0" customWidth="1"/>
    <col min="19" max="19" width="0" style="0" hidden="1" customWidth="1"/>
    <col min="20" max="22" width="11.421875" style="0" hidden="1" customWidth="1"/>
    <col min="23" max="23" width="0" style="0" hidden="1" customWidth="1"/>
    <col min="24" max="24" width="11.421875" style="0" hidden="1" customWidth="1"/>
    <col min="25" max="25" width="0" style="0" hidden="1" customWidth="1"/>
    <col min="26" max="26" width="11.421875" style="0" hidden="1" customWidth="1"/>
    <col min="27" max="27" width="0" style="0" hidden="1" customWidth="1"/>
    <col min="28" max="16384" width="11.421875" style="0" hidden="1" customWidth="1"/>
  </cols>
  <sheetData>
    <row r="1" spans="1:13" ht="12.75" hidden="1">
      <c r="A1" s="105"/>
      <c r="M1" s="102"/>
    </row>
    <row r="2" spans="1:18" ht="15.75">
      <c r="A2" s="834" t="s">
        <v>1504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315"/>
      <c r="N2" s="241"/>
      <c r="O2" s="241"/>
      <c r="P2" s="241"/>
      <c r="Q2" s="241"/>
      <c r="R2" s="241"/>
    </row>
    <row r="3" spans="1:18" ht="12.75">
      <c r="A3" s="833" t="s">
        <v>1769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692"/>
      <c r="N3" s="242"/>
      <c r="O3" s="242"/>
      <c r="P3" s="242"/>
      <c r="Q3" s="242"/>
      <c r="R3" s="242"/>
    </row>
    <row r="4" spans="1:18" ht="12.75">
      <c r="A4" s="821" t="s">
        <v>405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240"/>
      <c r="N4" s="237"/>
      <c r="O4" s="237"/>
      <c r="P4" s="237"/>
      <c r="Q4" s="237"/>
      <c r="R4" s="237"/>
    </row>
    <row r="5" spans="1:18" ht="5.25" customHeight="1">
      <c r="A5" s="106"/>
      <c r="B5" s="107"/>
      <c r="C5" s="107"/>
      <c r="D5" s="108"/>
      <c r="E5" s="76"/>
      <c r="F5" s="76"/>
      <c r="G5" s="76"/>
      <c r="H5" s="76"/>
      <c r="I5" s="76"/>
      <c r="J5" s="76"/>
      <c r="K5" s="109"/>
      <c r="L5" s="109"/>
      <c r="M5" s="109"/>
      <c r="N5" s="109"/>
      <c r="O5" s="109"/>
      <c r="P5" s="109"/>
      <c r="Q5" s="109"/>
      <c r="R5" s="109"/>
    </row>
    <row r="6" spans="1:18" ht="19.5" customHeight="1">
      <c r="A6" s="197"/>
      <c r="B6" s="275" t="s">
        <v>305</v>
      </c>
      <c r="C6" s="275" t="s">
        <v>306</v>
      </c>
      <c r="D6" s="275" t="s">
        <v>307</v>
      </c>
      <c r="E6" s="275" t="s">
        <v>308</v>
      </c>
      <c r="F6" s="275" t="s">
        <v>310</v>
      </c>
      <c r="G6" s="275" t="s">
        <v>311</v>
      </c>
      <c r="H6" s="275" t="s">
        <v>312</v>
      </c>
      <c r="I6" s="275" t="s">
        <v>313</v>
      </c>
      <c r="J6" s="275" t="s">
        <v>309</v>
      </c>
      <c r="K6" s="275" t="s">
        <v>337</v>
      </c>
      <c r="L6" s="275" t="s">
        <v>343</v>
      </c>
      <c r="M6" s="309"/>
      <c r="N6" s="309"/>
      <c r="O6" s="309"/>
      <c r="P6" s="243"/>
      <c r="Q6" s="243"/>
      <c r="R6" s="243"/>
    </row>
    <row r="7" spans="1:18" ht="12.75" customHeight="1">
      <c r="A7" s="110" t="s">
        <v>406</v>
      </c>
      <c r="B7" s="111">
        <v>186621915.16</v>
      </c>
      <c r="C7" s="111">
        <v>196397375</v>
      </c>
      <c r="D7" s="111">
        <v>646738196.02</v>
      </c>
      <c r="E7" s="111">
        <v>861844511.8599999</v>
      </c>
      <c r="F7" s="111">
        <v>89253025</v>
      </c>
      <c r="G7" s="111">
        <v>319658308.06</v>
      </c>
      <c r="H7" s="111">
        <v>301481006.94</v>
      </c>
      <c r="I7" s="111">
        <v>284203520.1</v>
      </c>
      <c r="J7" s="111">
        <v>457328762.4</v>
      </c>
      <c r="K7" s="111">
        <v>68158346.99</v>
      </c>
      <c r="L7" s="111">
        <v>42100187.26</v>
      </c>
      <c r="M7" s="111"/>
      <c r="N7" s="111"/>
      <c r="O7" s="111"/>
      <c r="P7" s="111"/>
      <c r="Q7" s="111"/>
      <c r="R7" s="111"/>
    </row>
    <row r="8" spans="1:18" ht="12.75" customHeight="1">
      <c r="A8" s="112" t="s">
        <v>407</v>
      </c>
      <c r="B8" s="99">
        <v>-88429095.18</v>
      </c>
      <c r="C8" s="99">
        <v>-126283255.81</v>
      </c>
      <c r="D8" s="99">
        <v>-541598605.87</v>
      </c>
      <c r="E8" s="99">
        <v>-463203507.94</v>
      </c>
      <c r="F8" s="99">
        <v>-56733421</v>
      </c>
      <c r="G8" s="99">
        <v>-277179331.27</v>
      </c>
      <c r="H8" s="99">
        <v>-209579653</v>
      </c>
      <c r="I8" s="99">
        <v>-194706307.82999998</v>
      </c>
      <c r="J8" s="99">
        <v>-385292030.92</v>
      </c>
      <c r="K8" s="99">
        <v>0</v>
      </c>
      <c r="L8" s="99">
        <v>-20843864.22</v>
      </c>
      <c r="M8" s="99"/>
      <c r="N8" s="99"/>
      <c r="O8" s="99"/>
      <c r="P8" s="99"/>
      <c r="Q8" s="99"/>
      <c r="R8" s="99"/>
    </row>
    <row r="9" spans="1:18" ht="12.75" customHeight="1">
      <c r="A9" s="112" t="s">
        <v>408</v>
      </c>
      <c r="B9" s="111">
        <v>98192819.97999999</v>
      </c>
      <c r="C9" s="111">
        <v>70114119.19</v>
      </c>
      <c r="D9" s="111">
        <v>105139590.14999998</v>
      </c>
      <c r="E9" s="111">
        <v>398641003.9199999</v>
      </c>
      <c r="F9" s="111">
        <v>32519604</v>
      </c>
      <c r="G9" s="111">
        <v>42478976.79000002</v>
      </c>
      <c r="H9" s="111">
        <v>91901353.94</v>
      </c>
      <c r="I9" s="111">
        <v>89497212.27000004</v>
      </c>
      <c r="J9" s="111">
        <v>72036731.47999996</v>
      </c>
      <c r="K9" s="111">
        <v>68158346.99</v>
      </c>
      <c r="L9" s="111">
        <v>21256323.04</v>
      </c>
      <c r="M9" s="111"/>
      <c r="N9" s="111"/>
      <c r="O9" s="111"/>
      <c r="P9" s="111"/>
      <c r="Q9" s="111"/>
      <c r="R9" s="111"/>
    </row>
    <row r="10" spans="1:18" ht="12.75" customHeight="1">
      <c r="A10" s="112" t="s">
        <v>409</v>
      </c>
      <c r="B10" s="111">
        <v>-36417054.61</v>
      </c>
      <c r="C10" s="111">
        <v>-51475053.02</v>
      </c>
      <c r="D10" s="111">
        <v>-36231646.059999995</v>
      </c>
      <c r="E10" s="111">
        <v>-280200174.35</v>
      </c>
      <c r="F10" s="111">
        <v>-18336513</v>
      </c>
      <c r="G10" s="111">
        <v>-15858527.46</v>
      </c>
      <c r="H10" s="111">
        <v>-36689708</v>
      </c>
      <c r="I10" s="111">
        <v>-45174737.55</v>
      </c>
      <c r="J10" s="111">
        <v>-32611548.049999997</v>
      </c>
      <c r="K10" s="111">
        <v>-55759894.34</v>
      </c>
      <c r="L10" s="111">
        <v>-16586943.559999999</v>
      </c>
      <c r="M10" s="111"/>
      <c r="N10" s="111"/>
      <c r="O10" s="111"/>
      <c r="P10" s="111"/>
      <c r="Q10" s="111"/>
      <c r="R10" s="111"/>
    </row>
    <row r="11" spans="1:18" ht="12.75" customHeight="1">
      <c r="A11" s="112" t="s">
        <v>410</v>
      </c>
      <c r="B11" s="99">
        <v>-18769659.39</v>
      </c>
      <c r="C11" s="99">
        <v>-49804460.510000005</v>
      </c>
      <c r="D11" s="99">
        <v>-36231646.059999995</v>
      </c>
      <c r="E11" s="99">
        <v>-143110244.63</v>
      </c>
      <c r="F11" s="99">
        <v>-18336513</v>
      </c>
      <c r="G11" s="99">
        <v>-15858527.46</v>
      </c>
      <c r="H11" s="99">
        <v>-36689708</v>
      </c>
      <c r="I11" s="99">
        <v>-45174737.55</v>
      </c>
      <c r="J11" s="99">
        <v>-32611548.049999997</v>
      </c>
      <c r="K11" s="99">
        <v>-55759894.34</v>
      </c>
      <c r="L11" s="99">
        <v>-4480898.21</v>
      </c>
      <c r="M11" s="99"/>
      <c r="N11" s="99"/>
      <c r="O11" s="99"/>
      <c r="P11" s="99"/>
      <c r="Q11" s="99"/>
      <c r="R11" s="99"/>
    </row>
    <row r="12" spans="1:18" ht="12.75" customHeight="1">
      <c r="A12" s="112" t="s">
        <v>411</v>
      </c>
      <c r="B12" s="99">
        <v>-17647395.22</v>
      </c>
      <c r="C12" s="99">
        <v>-1670592.51</v>
      </c>
      <c r="D12" s="99">
        <v>0</v>
      </c>
      <c r="E12" s="99">
        <v>-137089929.72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-12106045.35</v>
      </c>
      <c r="M12" s="99"/>
      <c r="N12" s="99"/>
      <c r="O12" s="99"/>
      <c r="P12" s="99"/>
      <c r="Q12" s="99"/>
      <c r="R12" s="99"/>
    </row>
    <row r="13" spans="1:18" ht="12.75" customHeight="1">
      <c r="A13" s="113" t="s">
        <v>412</v>
      </c>
      <c r="B13" s="111">
        <v>61775765.36999999</v>
      </c>
      <c r="C13" s="111">
        <v>18639066.169999994</v>
      </c>
      <c r="D13" s="111">
        <v>68907944.08999997</v>
      </c>
      <c r="E13" s="111">
        <v>118440829.56999987</v>
      </c>
      <c r="F13" s="111">
        <v>14183091</v>
      </c>
      <c r="G13" s="111">
        <v>26620449.33000002</v>
      </c>
      <c r="H13" s="111">
        <v>55211645.94</v>
      </c>
      <c r="I13" s="111">
        <v>44322474.72000004</v>
      </c>
      <c r="J13" s="111">
        <v>39425183.42999996</v>
      </c>
      <c r="K13" s="111">
        <v>12398452.649999991</v>
      </c>
      <c r="L13" s="111">
        <v>4669379.48</v>
      </c>
      <c r="M13" s="111"/>
      <c r="N13" s="111"/>
      <c r="O13" s="111"/>
      <c r="P13" s="111"/>
      <c r="Q13" s="111"/>
      <c r="R13" s="111"/>
    </row>
    <row r="14" spans="1:18" ht="12.75" customHeight="1">
      <c r="A14" s="112" t="s">
        <v>413</v>
      </c>
      <c r="B14" s="111">
        <v>674957.58</v>
      </c>
      <c r="C14" s="111">
        <v>155712.8</v>
      </c>
      <c r="D14" s="111">
        <v>13841870.59</v>
      </c>
      <c r="E14" s="111">
        <v>2696406.13</v>
      </c>
      <c r="F14" s="111">
        <v>7304499</v>
      </c>
      <c r="G14" s="111">
        <v>8848908.74</v>
      </c>
      <c r="H14" s="111">
        <v>92249568</v>
      </c>
      <c r="I14" s="111">
        <v>778778.65</v>
      </c>
      <c r="J14" s="111">
        <v>17544765.45</v>
      </c>
      <c r="K14" s="111">
        <v>849.83</v>
      </c>
      <c r="L14" s="111">
        <v>558842.62</v>
      </c>
      <c r="M14" s="111"/>
      <c r="N14" s="111"/>
      <c r="O14" s="111"/>
      <c r="P14" s="111"/>
      <c r="Q14" s="111"/>
      <c r="R14" s="111"/>
    </row>
    <row r="15" spans="1:18" ht="12.75" customHeight="1">
      <c r="A15" s="112" t="s">
        <v>414</v>
      </c>
      <c r="B15" s="99">
        <v>674957.58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8621643</v>
      </c>
      <c r="I15" s="99">
        <v>0</v>
      </c>
      <c r="J15" s="99">
        <v>66828.25</v>
      </c>
      <c r="K15" s="99">
        <v>0</v>
      </c>
      <c r="L15" s="99">
        <v>529387.93</v>
      </c>
      <c r="M15" s="99"/>
      <c r="N15" s="99"/>
      <c r="O15" s="99"/>
      <c r="P15" s="99"/>
      <c r="Q15" s="99"/>
      <c r="R15" s="99"/>
    </row>
    <row r="16" spans="1:18" ht="12.75" customHeight="1">
      <c r="A16" s="112" t="s">
        <v>415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/>
      <c r="N16" s="99"/>
      <c r="O16" s="99"/>
      <c r="P16" s="99"/>
      <c r="Q16" s="99"/>
      <c r="R16" s="99"/>
    </row>
    <row r="17" spans="1:18" ht="12.75" customHeight="1">
      <c r="A17" s="112" t="s">
        <v>416</v>
      </c>
      <c r="B17" s="99">
        <v>0</v>
      </c>
      <c r="C17" s="99">
        <v>155712.8</v>
      </c>
      <c r="D17" s="99">
        <v>13841870.59</v>
      </c>
      <c r="E17" s="99">
        <v>2696406.13</v>
      </c>
      <c r="F17" s="99">
        <v>7304499</v>
      </c>
      <c r="G17" s="99">
        <v>8848908.74</v>
      </c>
      <c r="H17" s="99">
        <v>83627925</v>
      </c>
      <c r="I17" s="99">
        <v>778778.65</v>
      </c>
      <c r="J17" s="99">
        <v>17477937.2</v>
      </c>
      <c r="K17" s="99">
        <v>849.83</v>
      </c>
      <c r="L17" s="99">
        <v>29454.69</v>
      </c>
      <c r="M17" s="99"/>
      <c r="N17" s="99"/>
      <c r="O17" s="99"/>
      <c r="P17" s="99"/>
      <c r="Q17" s="99"/>
      <c r="R17" s="99"/>
    </row>
    <row r="18" spans="1:18" ht="12.75" customHeight="1">
      <c r="A18" s="112" t="s">
        <v>417</v>
      </c>
      <c r="B18" s="111">
        <v>-4966194.7</v>
      </c>
      <c r="C18" s="111">
        <v>3239781.71</v>
      </c>
      <c r="D18" s="111">
        <v>-8811109.179999996</v>
      </c>
      <c r="E18" s="111">
        <v>21077185.85</v>
      </c>
      <c r="F18" s="111">
        <v>22706590</v>
      </c>
      <c r="G18" s="111">
        <v>-28282523.38</v>
      </c>
      <c r="H18" s="111">
        <v>671214</v>
      </c>
      <c r="I18" s="111">
        <v>-7501164.550000001</v>
      </c>
      <c r="J18" s="111">
        <v>19863364.1</v>
      </c>
      <c r="K18" s="111">
        <v>-9784.020000000019</v>
      </c>
      <c r="L18" s="111">
        <v>159171.82</v>
      </c>
      <c r="M18" s="111"/>
      <c r="N18" s="111"/>
      <c r="O18" s="111"/>
      <c r="P18" s="111"/>
      <c r="Q18" s="111"/>
      <c r="R18" s="111"/>
    </row>
    <row r="19" spans="1:18" ht="12.75" customHeight="1">
      <c r="A19" s="112" t="s">
        <v>418</v>
      </c>
      <c r="B19" s="99">
        <v>-4966194.7</v>
      </c>
      <c r="C19" s="99">
        <v>0</v>
      </c>
      <c r="D19" s="99">
        <v>0</v>
      </c>
      <c r="E19" s="99">
        <v>0</v>
      </c>
      <c r="F19" s="99">
        <v>22706590</v>
      </c>
      <c r="G19" s="99">
        <v>0</v>
      </c>
      <c r="H19" s="99">
        <v>0</v>
      </c>
      <c r="I19" s="99">
        <v>15838391.27</v>
      </c>
      <c r="J19" s="99">
        <v>30987491.77</v>
      </c>
      <c r="K19" s="99">
        <v>273909.06</v>
      </c>
      <c r="L19" s="99">
        <v>0</v>
      </c>
      <c r="M19" s="99"/>
      <c r="N19" s="99"/>
      <c r="O19" s="99"/>
      <c r="P19" s="99"/>
      <c r="Q19" s="99"/>
      <c r="R19" s="99"/>
    </row>
    <row r="20" spans="1:18" ht="12.75" customHeight="1">
      <c r="A20" s="112" t="s">
        <v>419</v>
      </c>
      <c r="B20" s="99">
        <v>0</v>
      </c>
      <c r="C20" s="99">
        <v>0</v>
      </c>
      <c r="D20" s="99">
        <v>-14917764.73</v>
      </c>
      <c r="E20" s="99">
        <v>-1595634.8</v>
      </c>
      <c r="F20" s="99">
        <v>0</v>
      </c>
      <c r="G20" s="99">
        <v>-28282523.38</v>
      </c>
      <c r="H20" s="99">
        <v>-990644</v>
      </c>
      <c r="I20" s="99">
        <v>-23339555.82</v>
      </c>
      <c r="J20" s="99">
        <v>-7739903.25</v>
      </c>
      <c r="K20" s="99">
        <v>-283693.08</v>
      </c>
      <c r="L20" s="99">
        <v>0</v>
      </c>
      <c r="M20" s="99"/>
      <c r="N20" s="99"/>
      <c r="O20" s="99"/>
      <c r="P20" s="99"/>
      <c r="Q20" s="99"/>
      <c r="R20" s="99"/>
    </row>
    <row r="21" spans="1:18" ht="12.75" customHeight="1">
      <c r="A21" s="112" t="s">
        <v>1251</v>
      </c>
      <c r="B21" s="99">
        <v>0</v>
      </c>
      <c r="C21" s="99">
        <v>3239781.71</v>
      </c>
      <c r="D21" s="99">
        <v>6106655.5500000045</v>
      </c>
      <c r="E21" s="99">
        <v>22672820.650000002</v>
      </c>
      <c r="F21" s="99">
        <v>0</v>
      </c>
      <c r="G21" s="99">
        <v>0</v>
      </c>
      <c r="H21" s="99">
        <v>1661858</v>
      </c>
      <c r="I21" s="99">
        <v>0</v>
      </c>
      <c r="J21" s="99">
        <v>-3384224.42</v>
      </c>
      <c r="K21" s="99">
        <v>0</v>
      </c>
      <c r="L21" s="99">
        <v>159171.82</v>
      </c>
      <c r="M21" s="99"/>
      <c r="N21" s="99"/>
      <c r="O21" s="99"/>
      <c r="P21" s="99"/>
      <c r="Q21" s="99"/>
      <c r="R21" s="99"/>
    </row>
    <row r="22" spans="1:18" ht="12.75" customHeight="1">
      <c r="A22" s="113" t="s">
        <v>420</v>
      </c>
      <c r="B22" s="111">
        <v>-4291237.12</v>
      </c>
      <c r="C22" s="111">
        <v>3395494.51</v>
      </c>
      <c r="D22" s="111">
        <v>5030761.410000004</v>
      </c>
      <c r="E22" s="111">
        <v>23773591.98</v>
      </c>
      <c r="F22" s="111">
        <v>30011089</v>
      </c>
      <c r="G22" s="111">
        <v>-19433614.64</v>
      </c>
      <c r="H22" s="111">
        <v>92920782</v>
      </c>
      <c r="I22" s="111">
        <v>-6722385.9</v>
      </c>
      <c r="J22" s="111">
        <v>37408129.55</v>
      </c>
      <c r="K22" s="111">
        <v>-8934.190000000019</v>
      </c>
      <c r="L22" s="111">
        <v>718014.44</v>
      </c>
      <c r="M22" s="111"/>
      <c r="N22" s="111"/>
      <c r="O22" s="111"/>
      <c r="P22" s="111"/>
      <c r="Q22" s="111"/>
      <c r="R22" s="111"/>
    </row>
    <row r="23" spans="1:18" ht="12.75" customHeight="1">
      <c r="A23" s="113" t="s">
        <v>421</v>
      </c>
      <c r="B23" s="111">
        <v>57484528.24999999</v>
      </c>
      <c r="C23" s="111">
        <v>22034560.679999992</v>
      </c>
      <c r="D23" s="111">
        <v>73938705.49999997</v>
      </c>
      <c r="E23" s="111">
        <v>142214421.54999986</v>
      </c>
      <c r="F23" s="111">
        <v>44194180</v>
      </c>
      <c r="G23" s="111">
        <v>7186834.69000002</v>
      </c>
      <c r="H23" s="111">
        <v>148132427.94</v>
      </c>
      <c r="I23" s="111">
        <v>37600088.820000045</v>
      </c>
      <c r="J23" s="111">
        <v>76833312.97999996</v>
      </c>
      <c r="K23" s="111">
        <v>12389518.459999992</v>
      </c>
      <c r="L23" s="111">
        <v>5387393.92</v>
      </c>
      <c r="M23" s="111"/>
      <c r="N23" s="111"/>
      <c r="O23" s="111"/>
      <c r="P23" s="111"/>
      <c r="Q23" s="111"/>
      <c r="R23" s="111"/>
    </row>
    <row r="24" spans="1:18" ht="12.75" customHeight="1">
      <c r="A24" s="112" t="s">
        <v>422</v>
      </c>
      <c r="B24" s="99">
        <v>745580.37</v>
      </c>
      <c r="C24" s="99">
        <v>304111.7</v>
      </c>
      <c r="D24" s="99">
        <v>0</v>
      </c>
      <c r="E24" s="99">
        <v>1249666.29</v>
      </c>
      <c r="F24" s="99">
        <v>0</v>
      </c>
      <c r="G24" s="99">
        <v>0</v>
      </c>
      <c r="H24" s="99">
        <v>691943</v>
      </c>
      <c r="I24" s="99">
        <v>0</v>
      </c>
      <c r="J24" s="99">
        <v>0</v>
      </c>
      <c r="K24" s="99">
        <v>0</v>
      </c>
      <c r="L24" s="99">
        <v>0</v>
      </c>
      <c r="M24" s="99"/>
      <c r="N24" s="99"/>
      <c r="O24" s="99"/>
      <c r="P24" s="99"/>
      <c r="Q24" s="99"/>
      <c r="R24" s="99"/>
    </row>
    <row r="25" spans="1:18" ht="12.75" customHeight="1">
      <c r="A25" s="112" t="s">
        <v>423</v>
      </c>
      <c r="B25" s="99">
        <v>-819430.55</v>
      </c>
      <c r="C25" s="99">
        <v>-159188.06</v>
      </c>
      <c r="D25" s="99">
        <v>-418202.13</v>
      </c>
      <c r="E25" s="99">
        <v>-348180.03</v>
      </c>
      <c r="F25" s="99">
        <v>261105</v>
      </c>
      <c r="G25" s="99">
        <v>0</v>
      </c>
      <c r="H25" s="99">
        <v>-156539.07</v>
      </c>
      <c r="I25" s="99">
        <v>0</v>
      </c>
      <c r="J25" s="99">
        <v>0</v>
      </c>
      <c r="K25" s="99">
        <v>-27106.06</v>
      </c>
      <c r="L25" s="99">
        <v>0</v>
      </c>
      <c r="M25" s="99"/>
      <c r="N25" s="99"/>
      <c r="O25" s="99"/>
      <c r="P25" s="99"/>
      <c r="Q25" s="99"/>
      <c r="R25" s="99"/>
    </row>
    <row r="26" spans="1:18" ht="12.75" customHeight="1">
      <c r="A26" s="112" t="s">
        <v>424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274005</v>
      </c>
      <c r="I26" s="99">
        <v>0</v>
      </c>
      <c r="J26" s="99">
        <v>0</v>
      </c>
      <c r="K26" s="99">
        <v>0</v>
      </c>
      <c r="L26" s="99">
        <v>30285.88</v>
      </c>
      <c r="M26" s="99"/>
      <c r="N26" s="99"/>
      <c r="O26" s="99"/>
      <c r="P26" s="99"/>
      <c r="Q26" s="99"/>
      <c r="R26" s="99"/>
    </row>
    <row r="27" spans="1:18" ht="12.75" customHeight="1">
      <c r="A27" s="112" t="s">
        <v>425</v>
      </c>
      <c r="B27" s="99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-889.12</v>
      </c>
      <c r="M27" s="99"/>
      <c r="N27" s="99"/>
      <c r="O27" s="99"/>
      <c r="P27" s="99"/>
      <c r="Q27" s="99"/>
      <c r="R27" s="99"/>
    </row>
    <row r="28" spans="1:18" ht="24" customHeight="1">
      <c r="A28" s="113" t="s">
        <v>426</v>
      </c>
      <c r="B28" s="111">
        <v>57410678.06999999</v>
      </c>
      <c r="C28" s="111">
        <v>22179484.319999993</v>
      </c>
      <c r="D28" s="111">
        <v>73520503.36999997</v>
      </c>
      <c r="E28" s="111">
        <v>143115907.80999985</v>
      </c>
      <c r="F28" s="111">
        <v>44455285</v>
      </c>
      <c r="G28" s="111">
        <v>7186834.69000002</v>
      </c>
      <c r="H28" s="111">
        <v>148941836.87</v>
      </c>
      <c r="I28" s="111">
        <v>37600088.820000045</v>
      </c>
      <c r="J28" s="111">
        <v>76833312.97999996</v>
      </c>
      <c r="K28" s="111">
        <v>12362412.399999991</v>
      </c>
      <c r="L28" s="111">
        <v>5416790.68</v>
      </c>
      <c r="M28" s="111"/>
      <c r="N28" s="111"/>
      <c r="O28" s="111"/>
      <c r="P28" s="111"/>
      <c r="Q28" s="111"/>
      <c r="R28" s="111"/>
    </row>
    <row r="29" spans="1:18" ht="12.75" customHeight="1">
      <c r="A29" s="112" t="s">
        <v>427</v>
      </c>
      <c r="B29" s="99">
        <v>-3519587.06</v>
      </c>
      <c r="C29" s="99">
        <v>-3117222.5</v>
      </c>
      <c r="D29" s="99">
        <v>-10822586.38</v>
      </c>
      <c r="E29" s="99">
        <v>-24389893.53</v>
      </c>
      <c r="F29" s="99">
        <v>-44674495</v>
      </c>
      <c r="G29" s="99">
        <v>0</v>
      </c>
      <c r="H29" s="99">
        <v>-14701070</v>
      </c>
      <c r="I29" s="99">
        <v>0</v>
      </c>
      <c r="J29" s="99">
        <v>-37311586.45</v>
      </c>
      <c r="K29" s="99">
        <v>-83155.21</v>
      </c>
      <c r="L29" s="99">
        <v>-3992196.08</v>
      </c>
      <c r="M29" s="99"/>
      <c r="N29" s="99"/>
      <c r="O29" s="99"/>
      <c r="P29" s="99"/>
      <c r="Q29" s="99"/>
      <c r="R29" s="99"/>
    </row>
    <row r="30" spans="1:18" ht="12.75" customHeight="1">
      <c r="A30" s="113" t="s">
        <v>428</v>
      </c>
      <c r="B30" s="111">
        <v>53891091.00999999</v>
      </c>
      <c r="C30" s="111">
        <v>19062261.819999993</v>
      </c>
      <c r="D30" s="111">
        <v>62697916.98999997</v>
      </c>
      <c r="E30" s="111">
        <v>118726014.27999985</v>
      </c>
      <c r="F30" s="111">
        <v>-219210</v>
      </c>
      <c r="G30" s="111">
        <v>7186834.69000002</v>
      </c>
      <c r="H30" s="111">
        <v>134240766.87</v>
      </c>
      <c r="I30" s="111">
        <v>37600088.820000045</v>
      </c>
      <c r="J30" s="111">
        <v>39521726.52999996</v>
      </c>
      <c r="K30" s="111">
        <v>12279257.18999999</v>
      </c>
      <c r="L30" s="111">
        <v>1424594.5999999996</v>
      </c>
      <c r="M30" s="111"/>
      <c r="N30" s="111"/>
      <c r="O30" s="111"/>
      <c r="P30" s="111"/>
      <c r="Q30" s="111"/>
      <c r="R30" s="111"/>
    </row>
    <row r="31" spans="1:18" ht="12.75" customHeight="1">
      <c r="A31" s="112" t="s">
        <v>1252</v>
      </c>
      <c r="B31" s="99">
        <v>0</v>
      </c>
      <c r="C31" s="99">
        <v>0</v>
      </c>
      <c r="D31" s="99">
        <v>0</v>
      </c>
      <c r="E31" s="99">
        <v>-6350000</v>
      </c>
      <c r="F31" s="99">
        <v>0</v>
      </c>
      <c r="G31" s="99">
        <v>0</v>
      </c>
      <c r="H31" s="99">
        <v>-24481867</v>
      </c>
      <c r="I31" s="99">
        <v>-8776540.62</v>
      </c>
      <c r="J31" s="99">
        <v>0</v>
      </c>
      <c r="K31" s="99">
        <v>0</v>
      </c>
      <c r="L31" s="99">
        <v>0</v>
      </c>
      <c r="M31" s="99"/>
      <c r="N31" s="99"/>
      <c r="O31" s="99"/>
      <c r="P31" s="99"/>
      <c r="Q31" s="99"/>
      <c r="R31" s="99"/>
    </row>
    <row r="32" spans="1:18" ht="12.75" customHeight="1">
      <c r="A32" s="113" t="s">
        <v>429</v>
      </c>
      <c r="B32" s="111">
        <v>53891091.00999999</v>
      </c>
      <c r="C32" s="111">
        <v>19062261.819999993</v>
      </c>
      <c r="D32" s="111">
        <v>62697916.98999997</v>
      </c>
      <c r="E32" s="111">
        <v>112376014.27999985</v>
      </c>
      <c r="F32" s="111">
        <v>-219210</v>
      </c>
      <c r="G32" s="111">
        <v>7186834.69000002</v>
      </c>
      <c r="H32" s="111">
        <v>109758899.87</v>
      </c>
      <c r="I32" s="111">
        <v>28823548.200000048</v>
      </c>
      <c r="J32" s="111">
        <v>39521726.52999996</v>
      </c>
      <c r="K32" s="111">
        <v>12279257.18999999</v>
      </c>
      <c r="L32" s="111">
        <v>1424594.5999999996</v>
      </c>
      <c r="M32" s="111"/>
      <c r="N32" s="111"/>
      <c r="O32" s="111"/>
      <c r="P32" s="111"/>
      <c r="Q32" s="111"/>
      <c r="R32" s="111"/>
    </row>
    <row r="33" spans="1:18" ht="8.25" customHeigh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11"/>
      <c r="N33" s="111"/>
      <c r="O33" s="111"/>
      <c r="P33" s="111"/>
      <c r="Q33" s="111"/>
      <c r="R33" s="111"/>
    </row>
    <row r="34" spans="1:18" ht="12.75">
      <c r="A34" s="80" t="s">
        <v>330</v>
      </c>
      <c r="B34" s="111"/>
      <c r="C34" s="111"/>
      <c r="D34" s="111"/>
      <c r="E34" s="99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ht="12.75">
      <c r="A35" s="80"/>
      <c r="B35" s="111"/>
      <c r="C35" s="111"/>
      <c r="D35" s="111"/>
      <c r="E35" s="99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ht="12.75">
      <c r="A36" s="105"/>
    </row>
    <row r="37" spans="1:18" ht="18" customHeight="1">
      <c r="A37" s="842" t="s">
        <v>1505</v>
      </c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</row>
    <row r="38" spans="1:18" ht="16.5" customHeight="1">
      <c r="A38" s="842" t="s">
        <v>1769</v>
      </c>
      <c r="B38" s="842"/>
      <c r="C38" s="842"/>
      <c r="D38" s="842"/>
      <c r="E38" s="842"/>
      <c r="F38" s="842"/>
      <c r="G38" s="842"/>
      <c r="H38" s="842"/>
      <c r="I38" s="842"/>
      <c r="J38" s="842"/>
      <c r="K38" s="842"/>
      <c r="L38" s="842"/>
      <c r="M38" s="842"/>
      <c r="N38" s="842"/>
      <c r="O38" s="842"/>
      <c r="P38" s="842"/>
      <c r="Q38" s="842"/>
      <c r="R38" s="842"/>
    </row>
    <row r="39" spans="1:18" ht="17.25" customHeight="1">
      <c r="A39" s="821" t="s">
        <v>405</v>
      </c>
      <c r="B39" s="821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</row>
    <row r="40" spans="1:18" ht="4.5" customHeight="1">
      <c r="A40" s="106"/>
      <c r="B40" s="107"/>
      <c r="C40" s="107"/>
      <c r="D40" s="108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1:18" ht="24.75" customHeight="1">
      <c r="A41" s="843"/>
      <c r="B41" s="816" t="s">
        <v>1496</v>
      </c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37" t="s">
        <v>1495</v>
      </c>
      <c r="Q41" s="838"/>
      <c r="R41" s="328" t="s">
        <v>1494</v>
      </c>
    </row>
    <row r="42" spans="1:22" ht="13.5" customHeight="1">
      <c r="A42" s="843"/>
      <c r="B42" s="703" t="s">
        <v>331</v>
      </c>
      <c r="C42" s="704" t="s">
        <v>400</v>
      </c>
      <c r="D42" s="704" t="s">
        <v>332</v>
      </c>
      <c r="E42" s="704" t="s">
        <v>333</v>
      </c>
      <c r="F42" s="704" t="s">
        <v>1085</v>
      </c>
      <c r="G42" s="704" t="s">
        <v>930</v>
      </c>
      <c r="H42" s="704" t="s">
        <v>787</v>
      </c>
      <c r="I42" s="704" t="s">
        <v>401</v>
      </c>
      <c r="J42" s="704" t="s">
        <v>649</v>
      </c>
      <c r="K42" s="704" t="s">
        <v>1038</v>
      </c>
      <c r="L42" s="704" t="s">
        <v>344</v>
      </c>
      <c r="M42" s="704" t="s">
        <v>859</v>
      </c>
      <c r="N42" s="277" t="s">
        <v>791</v>
      </c>
      <c r="O42" s="277" t="s">
        <v>399</v>
      </c>
      <c r="P42" s="277" t="s">
        <v>334</v>
      </c>
      <c r="Q42" s="277" t="s">
        <v>1373</v>
      </c>
      <c r="R42" s="277" t="s">
        <v>345</v>
      </c>
      <c r="S42" s="278" t="s">
        <v>334</v>
      </c>
      <c r="T42" s="278" t="s">
        <v>1373</v>
      </c>
      <c r="U42" t="s">
        <v>793</v>
      </c>
      <c r="V42" t="s">
        <v>792</v>
      </c>
    </row>
    <row r="43" spans="1:20" ht="12.75">
      <c r="A43" s="110" t="s">
        <v>406</v>
      </c>
      <c r="B43" s="111">
        <v>7354597.44</v>
      </c>
      <c r="C43" s="111">
        <v>620983315.04</v>
      </c>
      <c r="D43" s="111">
        <v>275783216.34</v>
      </c>
      <c r="E43" s="111">
        <v>1204495161.2</v>
      </c>
      <c r="F43" s="111">
        <v>23849247</v>
      </c>
      <c r="G43" s="111">
        <v>3393642047</v>
      </c>
      <c r="H43" s="111">
        <v>2299889910</v>
      </c>
      <c r="I43" s="111">
        <v>7264378.91</v>
      </c>
      <c r="J43" s="111">
        <v>1332349619.89</v>
      </c>
      <c r="K43" s="111">
        <v>1259161224.44</v>
      </c>
      <c r="L43" s="111">
        <v>2908051.86</v>
      </c>
      <c r="M43" s="111">
        <v>5745271.75</v>
      </c>
      <c r="N43" s="111">
        <v>167719162.75</v>
      </c>
      <c r="O43" s="111">
        <v>302929466.73</v>
      </c>
      <c r="P43" s="111">
        <v>953101501.12</v>
      </c>
      <c r="Q43" s="111">
        <v>213273583</v>
      </c>
      <c r="R43" s="111">
        <v>14765222.78</v>
      </c>
      <c r="S43" s="111">
        <v>39803075.96</v>
      </c>
      <c r="T43" s="111">
        <v>6274738.69</v>
      </c>
    </row>
    <row r="44" spans="1:20" ht="12.75">
      <c r="A44" s="112" t="s">
        <v>407</v>
      </c>
      <c r="B44" s="99">
        <v>-4327867.99</v>
      </c>
      <c r="C44" s="99">
        <v>-203427087.06</v>
      </c>
      <c r="D44" s="99">
        <v>-190557702.03</v>
      </c>
      <c r="E44" s="99">
        <v>-682448981.35</v>
      </c>
      <c r="F44" s="99">
        <v>-19115899</v>
      </c>
      <c r="G44" s="99">
        <v>-889971259</v>
      </c>
      <c r="H44" s="99">
        <v>-1885942749</v>
      </c>
      <c r="I44" s="99">
        <v>-5748640.8</v>
      </c>
      <c r="J44" s="99">
        <v>-1003044291.33</v>
      </c>
      <c r="K44" s="99">
        <v>-987776152.36</v>
      </c>
      <c r="L44" s="99">
        <v>-1261684.19</v>
      </c>
      <c r="M44" s="99">
        <v>-3198666.6</v>
      </c>
      <c r="N44" s="99">
        <v>-163575910.37</v>
      </c>
      <c r="O44" s="99">
        <v>-160871486.48000002</v>
      </c>
      <c r="P44" s="99">
        <v>-807662830.91</v>
      </c>
      <c r="Q44" s="99">
        <v>-188274257</v>
      </c>
      <c r="R44" s="99">
        <v>-11215869</v>
      </c>
      <c r="S44" s="99">
        <v>-20354365.43</v>
      </c>
      <c r="T44" s="99">
        <v>-4551901.84</v>
      </c>
    </row>
    <row r="45" spans="1:20" ht="12.75">
      <c r="A45" s="112" t="s">
        <v>408</v>
      </c>
      <c r="B45" s="111">
        <v>3026729.45</v>
      </c>
      <c r="C45" s="111">
        <v>417556227.97999996</v>
      </c>
      <c r="D45" s="111">
        <v>85225514.30999997</v>
      </c>
      <c r="E45" s="111">
        <v>522046179.85</v>
      </c>
      <c r="F45" s="111">
        <v>4733348</v>
      </c>
      <c r="G45" s="111">
        <v>2503670788</v>
      </c>
      <c r="H45" s="111">
        <v>413947161</v>
      </c>
      <c r="I45" s="111">
        <v>1515738.1100000003</v>
      </c>
      <c r="J45" s="111">
        <v>329305328.56000006</v>
      </c>
      <c r="K45" s="111">
        <v>271385072.08000004</v>
      </c>
      <c r="L45" s="111">
        <v>1646367.67</v>
      </c>
      <c r="M45" s="111">
        <v>2546605.15</v>
      </c>
      <c r="N45" s="111">
        <v>4143252.379999995</v>
      </c>
      <c r="O45" s="111">
        <v>142057980.25</v>
      </c>
      <c r="P45" s="111">
        <v>145438670.21000004</v>
      </c>
      <c r="Q45" s="111">
        <v>24999326</v>
      </c>
      <c r="R45" s="111">
        <v>3549353.7799999993</v>
      </c>
      <c r="S45" s="111">
        <v>19448710.53</v>
      </c>
      <c r="T45" s="111">
        <v>1722836.8500000006</v>
      </c>
    </row>
    <row r="46" spans="1:20" ht="12.75">
      <c r="A46" s="112" t="s">
        <v>409</v>
      </c>
      <c r="B46" s="111">
        <v>-993274.4299999999</v>
      </c>
      <c r="C46" s="111">
        <v>-220437990.07</v>
      </c>
      <c r="D46" s="111">
        <v>-32015392.8</v>
      </c>
      <c r="E46" s="111">
        <v>-296202093.47</v>
      </c>
      <c r="F46" s="111">
        <v>-4137988</v>
      </c>
      <c r="G46" s="111">
        <v>-475155504</v>
      </c>
      <c r="H46" s="111">
        <v>-315589666</v>
      </c>
      <c r="I46" s="111">
        <v>-1397933.55</v>
      </c>
      <c r="J46" s="111">
        <v>-123813383.43</v>
      </c>
      <c r="K46" s="111">
        <v>-225808814.09</v>
      </c>
      <c r="L46" s="111">
        <v>-1135021.54</v>
      </c>
      <c r="M46" s="111">
        <v>-2411480</v>
      </c>
      <c r="N46" s="111">
        <v>-11047581.209999999</v>
      </c>
      <c r="O46" s="111">
        <v>-116926501.55</v>
      </c>
      <c r="P46" s="111">
        <v>-61369708.7</v>
      </c>
      <c r="Q46" s="111">
        <v>-19280545</v>
      </c>
      <c r="R46" s="111">
        <v>-2143574.12</v>
      </c>
      <c r="S46" s="111">
        <v>-11222531.100000001</v>
      </c>
      <c r="T46" s="111">
        <v>-1167950.39</v>
      </c>
    </row>
    <row r="47" spans="1:20" ht="12.75">
      <c r="A47" s="112" t="s">
        <v>410</v>
      </c>
      <c r="B47" s="99">
        <v>-973841.99</v>
      </c>
      <c r="C47" s="99">
        <v>-28707415.64</v>
      </c>
      <c r="D47" s="99">
        <v>-7696863.930000001</v>
      </c>
      <c r="E47" s="99">
        <v>-100723305.43</v>
      </c>
      <c r="F47" s="99">
        <v>-2640215</v>
      </c>
      <c r="G47" s="99">
        <v>-81422884</v>
      </c>
      <c r="H47" s="99">
        <v>-62772258</v>
      </c>
      <c r="I47" s="99">
        <v>-505210.86000000004</v>
      </c>
      <c r="J47" s="99">
        <v>-115757238.34</v>
      </c>
      <c r="K47" s="99">
        <v>-21885633.4</v>
      </c>
      <c r="L47" s="99">
        <v>-1135021.54</v>
      </c>
      <c r="M47" s="99">
        <v>-1862897.06</v>
      </c>
      <c r="N47" s="99">
        <v>-11047581.209999999</v>
      </c>
      <c r="O47" s="99">
        <v>-14691600.47</v>
      </c>
      <c r="P47" s="99">
        <v>-54444420.45</v>
      </c>
      <c r="Q47" s="99">
        <v>-19280545</v>
      </c>
      <c r="R47" s="99">
        <v>-2143574.12</v>
      </c>
      <c r="S47" s="99">
        <v>-9705500.21</v>
      </c>
      <c r="T47" s="99">
        <v>-1167950.39</v>
      </c>
    </row>
    <row r="48" spans="1:20" ht="12.75">
      <c r="A48" s="112" t="s">
        <v>411</v>
      </c>
      <c r="B48" s="99">
        <v>-19432.44</v>
      </c>
      <c r="C48" s="99">
        <v>-191730574.43</v>
      </c>
      <c r="D48" s="99">
        <v>-24318528.87</v>
      </c>
      <c r="E48" s="99">
        <v>-195478788.04</v>
      </c>
      <c r="F48" s="99">
        <v>-1497773</v>
      </c>
      <c r="G48" s="99">
        <v>-393732620</v>
      </c>
      <c r="H48" s="99">
        <v>-252817408</v>
      </c>
      <c r="I48" s="99">
        <v>-892722.69</v>
      </c>
      <c r="J48" s="99">
        <v>-8056145.09</v>
      </c>
      <c r="K48" s="99">
        <v>-203923180.69</v>
      </c>
      <c r="L48" s="99">
        <v>0</v>
      </c>
      <c r="M48" s="99">
        <v>-548582.94</v>
      </c>
      <c r="N48" s="99">
        <v>0</v>
      </c>
      <c r="O48" s="99">
        <v>-102234901.08</v>
      </c>
      <c r="P48" s="99">
        <v>-6925288.25</v>
      </c>
      <c r="Q48" s="99">
        <v>0</v>
      </c>
      <c r="R48" s="99">
        <v>0</v>
      </c>
      <c r="S48" s="99">
        <v>-1517030.89</v>
      </c>
      <c r="T48" s="99">
        <v>0</v>
      </c>
    </row>
    <row r="49" spans="1:20" ht="12.75">
      <c r="A49" s="113" t="s">
        <v>412</v>
      </c>
      <c r="B49" s="111">
        <v>2033455.0200000003</v>
      </c>
      <c r="C49" s="111">
        <v>197118237.90999997</v>
      </c>
      <c r="D49" s="111">
        <v>53210121.509999976</v>
      </c>
      <c r="E49" s="111">
        <v>225844086.38</v>
      </c>
      <c r="F49" s="111">
        <v>595360</v>
      </c>
      <c r="G49" s="111">
        <v>2028515284</v>
      </c>
      <c r="H49" s="111">
        <v>98357495</v>
      </c>
      <c r="I49" s="111">
        <v>117804.56000000029</v>
      </c>
      <c r="J49" s="111">
        <v>205491945.13000005</v>
      </c>
      <c r="K49" s="111">
        <v>45576257.99000004</v>
      </c>
      <c r="L49" s="111">
        <v>511346.1299999999</v>
      </c>
      <c r="M49" s="111">
        <v>135125.1499999999</v>
      </c>
      <c r="N49" s="111">
        <v>-6904328.830000004</v>
      </c>
      <c r="O49" s="111">
        <v>25131478.700000003</v>
      </c>
      <c r="P49" s="111">
        <v>84068961.51000004</v>
      </c>
      <c r="Q49" s="111">
        <v>5718781</v>
      </c>
      <c r="R49" s="111">
        <v>1405779.6599999992</v>
      </c>
      <c r="S49" s="111">
        <v>8226179.43</v>
      </c>
      <c r="T49" s="111">
        <v>554886.4600000007</v>
      </c>
    </row>
    <row r="50" spans="1:20" ht="12.75">
      <c r="A50" s="112" t="s">
        <v>413</v>
      </c>
      <c r="B50" s="111">
        <v>106587.39</v>
      </c>
      <c r="C50" s="111">
        <v>37131120.11</v>
      </c>
      <c r="D50" s="111">
        <v>1238281.24</v>
      </c>
      <c r="E50" s="111">
        <v>3435316.23</v>
      </c>
      <c r="F50" s="111">
        <v>26</v>
      </c>
      <c r="G50" s="111">
        <v>31908920</v>
      </c>
      <c r="H50" s="111">
        <v>47592859</v>
      </c>
      <c r="I50" s="111">
        <v>0</v>
      </c>
      <c r="J50" s="111">
        <v>212734.77</v>
      </c>
      <c r="K50" s="111">
        <v>3249352.09</v>
      </c>
      <c r="L50" s="111">
        <v>0</v>
      </c>
      <c r="M50" s="111">
        <v>11022.83</v>
      </c>
      <c r="N50" s="111">
        <v>54801620.5</v>
      </c>
      <c r="O50" s="111">
        <v>13702876.59</v>
      </c>
      <c r="P50" s="111">
        <v>2140753.26</v>
      </c>
      <c r="Q50" s="111">
        <v>16859839</v>
      </c>
      <c r="R50" s="111">
        <v>398846.59</v>
      </c>
      <c r="S50" s="111">
        <v>260617.57</v>
      </c>
      <c r="T50" s="111">
        <v>87212.9</v>
      </c>
    </row>
    <row r="51" spans="1:20" ht="12.75">
      <c r="A51" s="112" t="s">
        <v>414</v>
      </c>
      <c r="B51" s="99">
        <v>63249.57</v>
      </c>
      <c r="C51" s="99">
        <v>22254655.6</v>
      </c>
      <c r="D51" s="99">
        <v>0</v>
      </c>
      <c r="E51" s="99">
        <v>-22201.55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52571020.73</v>
      </c>
      <c r="O51" s="99">
        <v>0</v>
      </c>
      <c r="P51" s="99">
        <v>683717.22</v>
      </c>
      <c r="Q51" s="99">
        <v>0</v>
      </c>
      <c r="R51" s="99">
        <v>0</v>
      </c>
      <c r="S51" s="99">
        <v>0</v>
      </c>
      <c r="T51" s="99">
        <v>0</v>
      </c>
    </row>
    <row r="52" spans="1:20" ht="12.75">
      <c r="A52" s="112" t="s">
        <v>415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260617.57</v>
      </c>
      <c r="T52" s="99">
        <v>87212.9</v>
      </c>
    </row>
    <row r="53" spans="1:20" ht="12.75">
      <c r="A53" s="112" t="s">
        <v>416</v>
      </c>
      <c r="B53" s="111">
        <v>43337.82</v>
      </c>
      <c r="C53" s="111">
        <v>14876464.51</v>
      </c>
      <c r="D53" s="111">
        <v>1238281.24</v>
      </c>
      <c r="E53" s="111">
        <v>3457517.78</v>
      </c>
      <c r="F53" s="111">
        <v>26</v>
      </c>
      <c r="G53" s="111">
        <v>31908920</v>
      </c>
      <c r="H53" s="111">
        <v>47592859</v>
      </c>
      <c r="I53" s="111">
        <v>0</v>
      </c>
      <c r="J53" s="111">
        <v>212734.77</v>
      </c>
      <c r="K53" s="111">
        <v>3249352.09</v>
      </c>
      <c r="L53" s="111">
        <v>0</v>
      </c>
      <c r="M53" s="111">
        <v>11022.83</v>
      </c>
      <c r="N53" s="111">
        <v>2230599.77</v>
      </c>
      <c r="O53" s="111">
        <v>13702876.59</v>
      </c>
      <c r="P53" s="111">
        <v>1457036.04</v>
      </c>
      <c r="Q53" s="111">
        <v>16859839</v>
      </c>
      <c r="R53" s="111">
        <v>398846.59</v>
      </c>
      <c r="S53" s="111">
        <v>-79157.0999999994</v>
      </c>
      <c r="T53" s="111">
        <v>159187.17</v>
      </c>
    </row>
    <row r="54" spans="1:20" ht="12.75">
      <c r="A54" s="112" t="s">
        <v>417</v>
      </c>
      <c r="B54" s="99">
        <v>-401218.62</v>
      </c>
      <c r="C54" s="99">
        <v>-15809552.720000003</v>
      </c>
      <c r="D54" s="99">
        <v>-109683.42999999993</v>
      </c>
      <c r="E54" s="99">
        <v>-8556788.03</v>
      </c>
      <c r="F54" s="99">
        <v>51526</v>
      </c>
      <c r="G54" s="99">
        <v>0</v>
      </c>
      <c r="H54" s="99">
        <v>-33238354</v>
      </c>
      <c r="I54" s="99">
        <v>-121640.52</v>
      </c>
      <c r="J54" s="99">
        <v>-23331957.839999996</v>
      </c>
      <c r="K54" s="99">
        <v>-37772613.27</v>
      </c>
      <c r="L54" s="99">
        <v>-107510.21</v>
      </c>
      <c r="M54" s="99">
        <v>-40465.57</v>
      </c>
      <c r="N54" s="99">
        <v>-7695271.540000001</v>
      </c>
      <c r="O54" s="99">
        <v>-3358603.95</v>
      </c>
      <c r="P54" s="99">
        <v>-1050779.5899999978</v>
      </c>
      <c r="Q54" s="99">
        <v>-3439577</v>
      </c>
      <c r="R54" s="99">
        <v>25944.060000000005</v>
      </c>
      <c r="S54" s="99">
        <v>0</v>
      </c>
      <c r="T54" s="99">
        <v>0</v>
      </c>
    </row>
    <row r="55" spans="1:20" ht="12.75">
      <c r="A55" s="112" t="s">
        <v>418</v>
      </c>
      <c r="B55" s="99">
        <v>0</v>
      </c>
      <c r="C55" s="99">
        <v>-3371079.5700000003</v>
      </c>
      <c r="D55" s="99">
        <v>0</v>
      </c>
      <c r="E55" s="99">
        <v>-4445614.46</v>
      </c>
      <c r="F55" s="99">
        <v>223360</v>
      </c>
      <c r="G55" s="99">
        <v>0</v>
      </c>
      <c r="H55" s="99">
        <v>-33366681</v>
      </c>
      <c r="I55" s="99">
        <v>0</v>
      </c>
      <c r="J55" s="99">
        <v>-9599321.9</v>
      </c>
      <c r="K55" s="99">
        <v>9525792.92</v>
      </c>
      <c r="L55" s="99">
        <v>-92398.69</v>
      </c>
      <c r="M55" s="99">
        <v>0</v>
      </c>
      <c r="N55" s="99">
        <v>3465010.09</v>
      </c>
      <c r="O55" s="99">
        <v>-2760947.33</v>
      </c>
      <c r="P55" s="99">
        <v>-214043.34999999776</v>
      </c>
      <c r="Q55" s="99">
        <v>0</v>
      </c>
      <c r="R55" s="99">
        <v>38208.05</v>
      </c>
      <c r="S55" s="99">
        <v>-1149062.53</v>
      </c>
      <c r="T55" s="99">
        <v>159187.17</v>
      </c>
    </row>
    <row r="56" spans="1:20" ht="15.75" customHeight="1">
      <c r="A56" s="112" t="s">
        <v>419</v>
      </c>
      <c r="B56" s="99">
        <v>0</v>
      </c>
      <c r="C56" s="99">
        <v>-14080849.99</v>
      </c>
      <c r="D56" s="99">
        <v>-884664.51</v>
      </c>
      <c r="E56" s="99">
        <v>-4317852.28</v>
      </c>
      <c r="F56" s="99">
        <v>-171834</v>
      </c>
      <c r="G56" s="99">
        <v>0</v>
      </c>
      <c r="H56" s="99">
        <v>-35682984</v>
      </c>
      <c r="I56" s="99">
        <v>-105847.63</v>
      </c>
      <c r="J56" s="99">
        <v>-17453086.72</v>
      </c>
      <c r="K56" s="99">
        <v>-30886321.69</v>
      </c>
      <c r="L56" s="99">
        <v>0</v>
      </c>
      <c r="M56" s="99">
        <v>-40465.57</v>
      </c>
      <c r="N56" s="99">
        <v>0</v>
      </c>
      <c r="O56" s="99">
        <v>0</v>
      </c>
      <c r="P56" s="99">
        <v>0</v>
      </c>
      <c r="Q56" s="99">
        <v>-2508243</v>
      </c>
      <c r="R56" s="99">
        <v>0</v>
      </c>
      <c r="S56" s="99">
        <v>1069905.4300000006</v>
      </c>
      <c r="T56" s="99">
        <v>0</v>
      </c>
    </row>
    <row r="57" spans="1:20" ht="22.5">
      <c r="A57" s="112" t="s">
        <v>1251</v>
      </c>
      <c r="B57" s="111">
        <v>-401218.62</v>
      </c>
      <c r="C57" s="111">
        <v>1642376.8400000003</v>
      </c>
      <c r="D57" s="111">
        <v>774981.0800000001</v>
      </c>
      <c r="E57" s="111">
        <v>206678.71</v>
      </c>
      <c r="F57" s="111">
        <v>0</v>
      </c>
      <c r="G57" s="111">
        <v>0</v>
      </c>
      <c r="H57" s="111">
        <v>35811311</v>
      </c>
      <c r="I57" s="111">
        <v>-15792.89</v>
      </c>
      <c r="J57" s="111">
        <v>3720450.78</v>
      </c>
      <c r="K57" s="111">
        <v>-16412084.5</v>
      </c>
      <c r="L57" s="111">
        <v>-15111.52</v>
      </c>
      <c r="M57" s="111">
        <v>0</v>
      </c>
      <c r="N57" s="111">
        <v>-11160281.63</v>
      </c>
      <c r="O57" s="111">
        <v>-597656.62</v>
      </c>
      <c r="P57" s="111">
        <v>-836736.24</v>
      </c>
      <c r="Q57" s="111">
        <v>-931334</v>
      </c>
      <c r="R57" s="111">
        <v>-12263.99</v>
      </c>
      <c r="S57" s="111">
        <v>181460.4700000006</v>
      </c>
      <c r="T57" s="111">
        <v>246400.07</v>
      </c>
    </row>
    <row r="58" spans="1:20" ht="12.75">
      <c r="A58" s="113" t="s">
        <v>420</v>
      </c>
      <c r="B58" s="111">
        <v>-294631.23</v>
      </c>
      <c r="C58" s="111">
        <v>21321567.389999997</v>
      </c>
      <c r="D58" s="111">
        <v>1128597.81</v>
      </c>
      <c r="E58" s="111">
        <v>-5121471.799999999</v>
      </c>
      <c r="F58" s="111">
        <v>51552</v>
      </c>
      <c r="G58" s="111">
        <v>31908920</v>
      </c>
      <c r="H58" s="111">
        <v>14354505</v>
      </c>
      <c r="I58" s="111">
        <v>-121640.52</v>
      </c>
      <c r="J58" s="111">
        <v>-23119223.069999997</v>
      </c>
      <c r="K58" s="111">
        <v>-34523261.18000001</v>
      </c>
      <c r="L58" s="111">
        <v>-107510.21</v>
      </c>
      <c r="M58" s="111">
        <v>-29442.739999999998</v>
      </c>
      <c r="N58" s="111">
        <v>47106348.96</v>
      </c>
      <c r="O58" s="111">
        <v>10344272.64</v>
      </c>
      <c r="P58" s="111">
        <v>1089973.670000002</v>
      </c>
      <c r="Q58" s="111">
        <v>13420262</v>
      </c>
      <c r="R58" s="111">
        <v>424790.65</v>
      </c>
      <c r="S58" s="111">
        <v>8407639.9</v>
      </c>
      <c r="T58" s="111">
        <v>801286.5300000007</v>
      </c>
    </row>
    <row r="59" spans="1:20" ht="12.75">
      <c r="A59" s="113" t="s">
        <v>421</v>
      </c>
      <c r="B59" s="99">
        <v>1738823.7900000003</v>
      </c>
      <c r="C59" s="99">
        <v>218439805.29999995</v>
      </c>
      <c r="D59" s="99">
        <v>54338719.31999998</v>
      </c>
      <c r="E59" s="99">
        <v>220722614.57999998</v>
      </c>
      <c r="F59" s="99">
        <v>646912</v>
      </c>
      <c r="G59" s="99">
        <v>2060424204</v>
      </c>
      <c r="H59" s="99">
        <v>112712000</v>
      </c>
      <c r="I59" s="99">
        <v>-3835.9599999997154</v>
      </c>
      <c r="J59" s="99">
        <v>182372722.06000006</v>
      </c>
      <c r="K59" s="99">
        <v>11052996.810000032</v>
      </c>
      <c r="L59" s="99">
        <v>403835.91999999987</v>
      </c>
      <c r="M59" s="99">
        <v>105682.40999999992</v>
      </c>
      <c r="N59" s="99">
        <v>40202020.129999995</v>
      </c>
      <c r="O59" s="99">
        <v>35475751.34</v>
      </c>
      <c r="P59" s="99">
        <v>85158935.18000004</v>
      </c>
      <c r="Q59" s="99">
        <v>19139043</v>
      </c>
      <c r="R59" s="99">
        <v>1830570.3099999991</v>
      </c>
      <c r="S59" s="99">
        <v>0</v>
      </c>
      <c r="T59" s="99">
        <v>0</v>
      </c>
    </row>
    <row r="60" spans="1:20" ht="12.75">
      <c r="A60" s="112" t="s">
        <v>422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6996.72</v>
      </c>
      <c r="Q60" s="99">
        <v>0</v>
      </c>
      <c r="R60" s="99">
        <v>0</v>
      </c>
      <c r="S60" s="99">
        <v>0</v>
      </c>
      <c r="T60" s="99">
        <v>0</v>
      </c>
    </row>
    <row r="61" spans="1:20" ht="12.75">
      <c r="A61" s="112" t="s">
        <v>423</v>
      </c>
      <c r="B61" s="99">
        <v>0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-139565.9</v>
      </c>
      <c r="N61" s="99">
        <v>0</v>
      </c>
      <c r="O61" s="99">
        <v>-745792.34</v>
      </c>
      <c r="P61" s="99">
        <v>-10390103.53</v>
      </c>
      <c r="Q61" s="99">
        <v>-1162143</v>
      </c>
      <c r="R61" s="99">
        <v>0</v>
      </c>
      <c r="S61" s="99">
        <v>0</v>
      </c>
      <c r="T61" s="99">
        <v>0</v>
      </c>
    </row>
    <row r="62" spans="1:20" ht="12.75">
      <c r="A62" s="112" t="s">
        <v>424</v>
      </c>
      <c r="B62" s="99">
        <v>0</v>
      </c>
      <c r="C62" s="99">
        <v>1441704.91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4.42</v>
      </c>
      <c r="J62" s="99">
        <v>0</v>
      </c>
      <c r="K62" s="99">
        <v>0</v>
      </c>
      <c r="L62" s="99">
        <v>0</v>
      </c>
      <c r="M62" s="99">
        <v>0</v>
      </c>
      <c r="N62" s="99">
        <v>121699.51</v>
      </c>
      <c r="O62" s="99">
        <v>0</v>
      </c>
      <c r="P62" s="99">
        <v>4428001.97</v>
      </c>
      <c r="Q62" s="99">
        <v>0</v>
      </c>
      <c r="R62" s="99">
        <v>0</v>
      </c>
      <c r="S62" s="99">
        <v>0</v>
      </c>
      <c r="T62" s="99">
        <v>0</v>
      </c>
    </row>
    <row r="63" spans="1:20" ht="12.75">
      <c r="A63" s="112" t="s">
        <v>425</v>
      </c>
      <c r="B63" s="111">
        <v>0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-37064.48</v>
      </c>
      <c r="N63" s="111">
        <v>-860961.08</v>
      </c>
      <c r="O63" s="111">
        <v>0</v>
      </c>
      <c r="P63" s="111">
        <v>-12188629.72</v>
      </c>
      <c r="Q63" s="111">
        <v>0</v>
      </c>
      <c r="R63" s="111">
        <v>0</v>
      </c>
      <c r="S63" s="111">
        <v>8407639.9</v>
      </c>
      <c r="T63" s="111">
        <v>801286.5300000007</v>
      </c>
    </row>
    <row r="64" spans="1:20" ht="22.5">
      <c r="A64" s="113" t="s">
        <v>426</v>
      </c>
      <c r="B64" s="99">
        <v>1738823.7900000003</v>
      </c>
      <c r="C64" s="99">
        <v>219881510.20999995</v>
      </c>
      <c r="D64" s="99">
        <v>54338719.31999998</v>
      </c>
      <c r="E64" s="99">
        <v>220722614.57999998</v>
      </c>
      <c r="F64" s="99">
        <v>646912</v>
      </c>
      <c r="G64" s="99">
        <v>2060424204</v>
      </c>
      <c r="H64" s="99">
        <v>112712000</v>
      </c>
      <c r="I64" s="99">
        <v>-3831.5399999997153</v>
      </c>
      <c r="J64" s="99">
        <v>182372722.06000006</v>
      </c>
      <c r="K64" s="99">
        <v>11052996.810000032</v>
      </c>
      <c r="L64" s="99">
        <v>403835.91999999987</v>
      </c>
      <c r="M64" s="99">
        <v>-70947.97000000009</v>
      </c>
      <c r="N64" s="99">
        <v>39462758.559999995</v>
      </c>
      <c r="O64" s="99">
        <v>34729959</v>
      </c>
      <c r="P64" s="99">
        <v>67015200.620000035</v>
      </c>
      <c r="Q64" s="99">
        <v>17976900</v>
      </c>
      <c r="R64" s="99">
        <v>1830570.3099999991</v>
      </c>
      <c r="S64" s="99">
        <v>-1009056.74</v>
      </c>
      <c r="T64" s="99">
        <v>0</v>
      </c>
    </row>
    <row r="65" spans="1:20" ht="12.75">
      <c r="A65" s="112" t="s">
        <v>427</v>
      </c>
      <c r="B65" s="111">
        <v>-704.29</v>
      </c>
      <c r="C65" s="111">
        <v>-3982052.39</v>
      </c>
      <c r="D65" s="111">
        <v>-934227.72</v>
      </c>
      <c r="E65" s="111">
        <v>-39450126.31</v>
      </c>
      <c r="F65" s="111">
        <v>-636623</v>
      </c>
      <c r="G65" s="111">
        <v>-27811878</v>
      </c>
      <c r="H65" s="111">
        <v>0</v>
      </c>
      <c r="I65" s="111">
        <v>-337509.68</v>
      </c>
      <c r="J65" s="111">
        <v>-20627794.57</v>
      </c>
      <c r="K65" s="111">
        <v>0</v>
      </c>
      <c r="L65" s="111">
        <v>-260791.6</v>
      </c>
      <c r="M65" s="111">
        <v>-252854.16</v>
      </c>
      <c r="N65" s="111">
        <v>-11291298.6</v>
      </c>
      <c r="O65" s="111">
        <v>-4912126.39</v>
      </c>
      <c r="P65" s="111">
        <v>-16818194.46</v>
      </c>
      <c r="Q65" s="111">
        <v>-14652570</v>
      </c>
      <c r="R65" s="111">
        <v>-1393053.93</v>
      </c>
      <c r="S65" s="111">
        <v>7398583.16</v>
      </c>
      <c r="T65" s="111">
        <v>801286.5300000007</v>
      </c>
    </row>
    <row r="66" spans="1:20" ht="12.75">
      <c r="A66" s="113" t="s">
        <v>428</v>
      </c>
      <c r="B66" s="99">
        <v>1738119.5000000002</v>
      </c>
      <c r="C66" s="99">
        <v>215899457.81999996</v>
      </c>
      <c r="D66" s="99">
        <v>53404491.59999998</v>
      </c>
      <c r="E66" s="99">
        <v>181272488.26999998</v>
      </c>
      <c r="F66" s="99">
        <v>10289</v>
      </c>
      <c r="G66" s="99">
        <v>2032612326</v>
      </c>
      <c r="H66" s="99">
        <v>112712000</v>
      </c>
      <c r="I66" s="99">
        <v>-341341.2199999997</v>
      </c>
      <c r="J66" s="99">
        <v>161744927.49000007</v>
      </c>
      <c r="K66" s="99">
        <v>11052996.810000032</v>
      </c>
      <c r="L66" s="99">
        <v>143044.31999999986</v>
      </c>
      <c r="M66" s="99">
        <v>-323802.1300000001</v>
      </c>
      <c r="N66" s="99">
        <v>28171459.959999993</v>
      </c>
      <c r="O66" s="99">
        <v>29817832.61</v>
      </c>
      <c r="P66" s="99">
        <v>50197006.16000003</v>
      </c>
      <c r="Q66" s="99">
        <v>3324330</v>
      </c>
      <c r="R66" s="99">
        <v>437516.3799999992</v>
      </c>
      <c r="S66" s="99">
        <v>0</v>
      </c>
      <c r="T66" s="99"/>
    </row>
    <row r="67" spans="1:20" ht="12.75">
      <c r="A67" s="112" t="s">
        <v>1252</v>
      </c>
      <c r="B67" s="99">
        <v>0</v>
      </c>
      <c r="C67" s="99">
        <v>-32267208</v>
      </c>
      <c r="D67" s="99">
        <v>0</v>
      </c>
      <c r="E67" s="99">
        <v>-21141000</v>
      </c>
      <c r="F67" s="99">
        <v>0</v>
      </c>
      <c r="G67" s="99">
        <v>-436728421</v>
      </c>
      <c r="H67" s="99">
        <v>-37525100</v>
      </c>
      <c r="I67" s="99">
        <v>0</v>
      </c>
      <c r="J67" s="99">
        <v>-6530756.72</v>
      </c>
      <c r="K67" s="99">
        <v>-2763249.2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/>
      <c r="T67" s="99"/>
    </row>
    <row r="68" spans="1:20" ht="12.75">
      <c r="A68" s="113" t="s">
        <v>429</v>
      </c>
      <c r="B68" s="111">
        <v>1738119.5000000002</v>
      </c>
      <c r="C68" s="111">
        <v>183632249.81999996</v>
      </c>
      <c r="D68" s="111">
        <v>53404491.59999998</v>
      </c>
      <c r="E68" s="111">
        <v>160131488.26999998</v>
      </c>
      <c r="F68" s="111">
        <v>10289</v>
      </c>
      <c r="G68" s="111">
        <v>1595883905</v>
      </c>
      <c r="H68" s="111">
        <v>75186900</v>
      </c>
      <c r="I68" s="111">
        <v>-341341.2199999997</v>
      </c>
      <c r="J68" s="111">
        <v>155214170.77000007</v>
      </c>
      <c r="K68" s="111">
        <v>8289747.610000032</v>
      </c>
      <c r="L68" s="111">
        <v>143044.31999999986</v>
      </c>
      <c r="M68" s="111">
        <v>-323802.1300000001</v>
      </c>
      <c r="N68" s="111">
        <v>28171459.959999993</v>
      </c>
      <c r="O68" s="111">
        <v>29817832.61</v>
      </c>
      <c r="P68" s="111">
        <v>50197006.16000003</v>
      </c>
      <c r="Q68" s="111">
        <v>3324330</v>
      </c>
      <c r="R68" s="111">
        <v>437516.3799999992</v>
      </c>
      <c r="S68" s="111">
        <v>7398583.16</v>
      </c>
      <c r="T68" s="111">
        <v>801286.5300000007</v>
      </c>
    </row>
    <row r="69" spans="1:18" ht="5.25" customHeight="1">
      <c r="A69" s="172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</row>
    <row r="70" spans="1:18" ht="12.75">
      <c r="A70" s="80" t="s">
        <v>330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</sheetData>
  <sheetProtection selectLockedCells="1" selectUnlockedCells="1"/>
  <mergeCells count="9">
    <mergeCell ref="A2:L2"/>
    <mergeCell ref="A3:L3"/>
    <mergeCell ref="A4:L4"/>
    <mergeCell ref="P41:Q41"/>
    <mergeCell ref="A37:R37"/>
    <mergeCell ref="A38:R38"/>
    <mergeCell ref="A39:R39"/>
    <mergeCell ref="A41:A42"/>
    <mergeCell ref="B41:O41"/>
  </mergeCells>
  <printOptions/>
  <pageMargins left="1.3" right="0.75" top="0.670138888888889" bottom="0.690277777777778" header="0.511805555555556" footer="0.511805555555556"/>
  <pageSetup fitToHeight="1" fitToWidth="1" horizontalDpi="300" verticalDpi="3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85" zoomScaleNormal="85" zoomScalePageLayoutView="0" workbookViewId="0" topLeftCell="A1">
      <selection activeCell="A28" sqref="A28"/>
    </sheetView>
  </sheetViews>
  <sheetFormatPr defaultColWidth="12.8515625" defaultRowHeight="12.75" zeroHeight="1"/>
  <cols>
    <col min="1" max="1" width="42.421875" style="0" customWidth="1"/>
    <col min="2" max="10" width="18.28125" style="0" customWidth="1"/>
  </cols>
  <sheetData>
    <row r="1" spans="1:12" ht="15.75">
      <c r="A1" s="834" t="s">
        <v>1506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</row>
    <row r="2" spans="1:12" ht="15.75">
      <c r="A2" s="840" t="s">
        <v>1769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</row>
    <row r="3" spans="1:12" ht="15.75">
      <c r="A3" s="845" t="s">
        <v>405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</row>
    <row r="4" spans="1:11" ht="5.25" customHeight="1">
      <c r="A4" s="106"/>
      <c r="B4" s="28"/>
      <c r="C4" s="76"/>
      <c r="D4" s="76"/>
      <c r="E4" s="76"/>
      <c r="F4" s="28"/>
      <c r="G4" s="28"/>
      <c r="H4" s="28"/>
      <c r="I4" s="28"/>
      <c r="J4" s="76"/>
      <c r="K4" s="76"/>
    </row>
    <row r="5" spans="1:12" ht="15" customHeight="1">
      <c r="A5" s="817"/>
      <c r="B5" s="824" t="s">
        <v>346</v>
      </c>
      <c r="C5" s="825"/>
      <c r="D5" s="824" t="s">
        <v>1498</v>
      </c>
      <c r="E5" s="830"/>
      <c r="F5" s="824" t="s">
        <v>1499</v>
      </c>
      <c r="G5" s="830"/>
      <c r="H5" s="830"/>
      <c r="I5" s="830"/>
      <c r="J5" s="830"/>
      <c r="K5" s="830"/>
      <c r="L5" s="830"/>
    </row>
    <row r="6" spans="1:12" ht="12.75">
      <c r="A6" s="817"/>
      <c r="B6" s="275" t="s">
        <v>350</v>
      </c>
      <c r="C6" s="275" t="s">
        <v>349</v>
      </c>
      <c r="D6" s="275" t="s">
        <v>793</v>
      </c>
      <c r="E6" s="275" t="s">
        <v>792</v>
      </c>
      <c r="F6" s="275" t="s">
        <v>347</v>
      </c>
      <c r="G6" s="275" t="s">
        <v>348</v>
      </c>
      <c r="H6" s="276" t="s">
        <v>341</v>
      </c>
      <c r="I6" s="275" t="s">
        <v>336</v>
      </c>
      <c r="J6" s="275" t="s">
        <v>1172</v>
      </c>
      <c r="K6" s="275" t="s">
        <v>1374</v>
      </c>
      <c r="L6" s="275" t="s">
        <v>351</v>
      </c>
    </row>
    <row r="7" spans="1:12" ht="12" customHeight="1">
      <c r="A7" s="114" t="s">
        <v>406</v>
      </c>
      <c r="B7" s="111">
        <v>1825185979</v>
      </c>
      <c r="C7" s="111">
        <v>3138019023</v>
      </c>
      <c r="D7" s="111">
        <v>93469656.08</v>
      </c>
      <c r="E7" s="111">
        <v>16137894.83</v>
      </c>
      <c r="F7" s="111">
        <v>305059319.17</v>
      </c>
      <c r="G7" s="111">
        <v>128042439.18</v>
      </c>
      <c r="H7" s="111">
        <v>3772588180</v>
      </c>
      <c r="I7" s="111">
        <v>41706786.07</v>
      </c>
      <c r="J7" s="111">
        <v>3121263906</v>
      </c>
      <c r="K7" s="111">
        <v>352606028.84</v>
      </c>
      <c r="L7" s="111">
        <v>1291116367</v>
      </c>
    </row>
    <row r="8" spans="1:12" ht="12" customHeight="1">
      <c r="A8" s="115" t="s">
        <v>407</v>
      </c>
      <c r="B8" s="111">
        <v>-138622071</v>
      </c>
      <c r="C8" s="111">
        <v>-1315163427</v>
      </c>
      <c r="D8" s="111">
        <v>-48900786.56</v>
      </c>
      <c r="E8" s="111">
        <v>-10460972.46</v>
      </c>
      <c r="F8" s="111">
        <v>-200412025.57</v>
      </c>
      <c r="G8" s="111">
        <v>-128098492.91</v>
      </c>
      <c r="H8" s="99">
        <v>-1315154546</v>
      </c>
      <c r="I8" s="111">
        <v>-22918924.83</v>
      </c>
      <c r="J8" s="111">
        <v>-897408013</v>
      </c>
      <c r="K8" s="111">
        <v>-139349059.67</v>
      </c>
      <c r="L8" s="111">
        <v>-899058759</v>
      </c>
    </row>
    <row r="9" spans="1:12" ht="12" customHeight="1">
      <c r="A9" s="115" t="s">
        <v>408</v>
      </c>
      <c r="B9" s="111">
        <v>1686563908</v>
      </c>
      <c r="C9" s="111">
        <v>1822855596</v>
      </c>
      <c r="D9" s="111">
        <v>44568869.519999996</v>
      </c>
      <c r="E9" s="111">
        <v>5676922.369999999</v>
      </c>
      <c r="F9" s="111">
        <v>104647293.60000002</v>
      </c>
      <c r="G9" s="111">
        <v>-56053.72999998927</v>
      </c>
      <c r="H9" s="111">
        <v>2457433634</v>
      </c>
      <c r="I9" s="111">
        <v>18787861.240000002</v>
      </c>
      <c r="J9" s="111">
        <v>2223855893</v>
      </c>
      <c r="K9" s="111">
        <v>213256969.17</v>
      </c>
      <c r="L9" s="111">
        <v>392057608</v>
      </c>
    </row>
    <row r="10" spans="1:12" ht="12" customHeight="1">
      <c r="A10" s="115" t="s">
        <v>409</v>
      </c>
      <c r="B10" s="111">
        <v>-783358738</v>
      </c>
      <c r="C10" s="111">
        <v>-126352909</v>
      </c>
      <c r="D10" s="111">
        <v>-27304933.79</v>
      </c>
      <c r="E10" s="111">
        <v>-3422070.2</v>
      </c>
      <c r="F10" s="111">
        <v>-64936145.75</v>
      </c>
      <c r="G10" s="111">
        <v>0</v>
      </c>
      <c r="H10" s="111">
        <v>-1449837990</v>
      </c>
      <c r="I10" s="111">
        <v>-19171178.509999998</v>
      </c>
      <c r="J10" s="111">
        <v>-1846004139.95</v>
      </c>
      <c r="K10" s="111">
        <v>-27135619.110000003</v>
      </c>
      <c r="L10" s="111">
        <v>0</v>
      </c>
    </row>
    <row r="11" spans="1:12" ht="12" customHeight="1">
      <c r="A11" s="115" t="s">
        <v>410</v>
      </c>
      <c r="B11" s="111">
        <v>-783358738</v>
      </c>
      <c r="C11" s="111">
        <v>-126352909</v>
      </c>
      <c r="D11" s="111">
        <v>-23729096.259999998</v>
      </c>
      <c r="E11" s="111">
        <v>-3422070.2</v>
      </c>
      <c r="F11" s="111">
        <v>-64936145.75</v>
      </c>
      <c r="G11" s="111">
        <v>0</v>
      </c>
      <c r="H11" s="99">
        <v>-1098171298</v>
      </c>
      <c r="I11" s="111">
        <v>-19171178.509999998</v>
      </c>
      <c r="J11" s="111">
        <v>-342017576</v>
      </c>
      <c r="K11" s="111">
        <v>-27135619.110000003</v>
      </c>
      <c r="L11" s="111">
        <v>0</v>
      </c>
    </row>
    <row r="12" spans="1:12" ht="12" customHeight="1">
      <c r="A12" s="115" t="s">
        <v>411</v>
      </c>
      <c r="B12" s="111">
        <v>0</v>
      </c>
      <c r="C12" s="111">
        <v>0</v>
      </c>
      <c r="D12" s="111">
        <v>-3575837.53</v>
      </c>
      <c r="E12" s="111">
        <v>0</v>
      </c>
      <c r="F12" s="111">
        <v>0</v>
      </c>
      <c r="G12" s="111">
        <v>0</v>
      </c>
      <c r="H12" s="99">
        <v>-351666692</v>
      </c>
      <c r="I12" s="111">
        <v>0</v>
      </c>
      <c r="J12" s="111">
        <v>-1503986563.95</v>
      </c>
      <c r="K12" s="111">
        <v>0</v>
      </c>
      <c r="L12" s="111">
        <v>0</v>
      </c>
    </row>
    <row r="13" spans="1:12" ht="12" customHeight="1">
      <c r="A13" s="116" t="s">
        <v>412</v>
      </c>
      <c r="B13" s="111">
        <v>903205170</v>
      </c>
      <c r="C13" s="111">
        <v>1696502687</v>
      </c>
      <c r="D13" s="111">
        <v>17263935.729999997</v>
      </c>
      <c r="E13" s="111">
        <v>2254852.169999999</v>
      </c>
      <c r="F13" s="111">
        <v>39711147.850000024</v>
      </c>
      <c r="G13" s="111">
        <v>-56053.72999998927</v>
      </c>
      <c r="H13" s="111">
        <v>1007595644</v>
      </c>
      <c r="I13" s="111">
        <v>-383317.2699999958</v>
      </c>
      <c r="J13" s="111">
        <v>377851753.04999995</v>
      </c>
      <c r="K13" s="111">
        <v>186121350.05999997</v>
      </c>
      <c r="L13" s="111">
        <v>392057608</v>
      </c>
    </row>
    <row r="14" spans="1:12" ht="12" customHeight="1">
      <c r="A14" s="115" t="s">
        <v>413</v>
      </c>
      <c r="B14" s="111">
        <v>89230455</v>
      </c>
      <c r="C14" s="111">
        <v>112289306</v>
      </c>
      <c r="D14" s="111">
        <v>980801.47</v>
      </c>
      <c r="E14" s="111">
        <v>2391181.82</v>
      </c>
      <c r="F14" s="111">
        <v>4219687.14</v>
      </c>
      <c r="G14" s="111">
        <v>1463146.6</v>
      </c>
      <c r="H14" s="111">
        <v>32166565</v>
      </c>
      <c r="I14" s="111">
        <v>8871413.23</v>
      </c>
      <c r="J14" s="111">
        <v>841409.7</v>
      </c>
      <c r="K14" s="111">
        <v>0</v>
      </c>
      <c r="L14" s="111">
        <v>325960544</v>
      </c>
    </row>
    <row r="15" spans="1:12" ht="12" customHeight="1">
      <c r="A15" s="115" t="s">
        <v>414</v>
      </c>
      <c r="B15" s="111">
        <v>0</v>
      </c>
      <c r="C15" s="111">
        <v>-7146779</v>
      </c>
      <c r="D15" s="111">
        <v>0</v>
      </c>
      <c r="E15" s="111">
        <v>0</v>
      </c>
      <c r="F15" s="111">
        <v>0</v>
      </c>
      <c r="G15" s="111">
        <v>2651.02</v>
      </c>
      <c r="H15" s="99">
        <v>0</v>
      </c>
      <c r="I15" s="111">
        <v>0</v>
      </c>
      <c r="J15" s="111">
        <v>690019.7</v>
      </c>
      <c r="K15" s="111">
        <v>0</v>
      </c>
      <c r="L15" s="111">
        <v>0</v>
      </c>
    </row>
    <row r="16" spans="1:12" ht="12" customHeight="1">
      <c r="A16" s="115" t="s">
        <v>415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99">
        <v>0</v>
      </c>
      <c r="I16" s="111">
        <v>0</v>
      </c>
      <c r="J16" s="111">
        <v>0</v>
      </c>
      <c r="K16" s="111">
        <v>0</v>
      </c>
      <c r="L16" s="111">
        <v>0</v>
      </c>
    </row>
    <row r="17" spans="1:12" ht="12" customHeight="1">
      <c r="A17" s="115" t="s">
        <v>416</v>
      </c>
      <c r="B17" s="111">
        <v>89230455</v>
      </c>
      <c r="C17" s="111">
        <v>119436085</v>
      </c>
      <c r="D17" s="111">
        <v>980801.47</v>
      </c>
      <c r="E17" s="111">
        <v>2391181.82</v>
      </c>
      <c r="F17" s="111">
        <v>4219687.14</v>
      </c>
      <c r="G17" s="111">
        <v>1460495.58</v>
      </c>
      <c r="H17" s="111">
        <v>32166565</v>
      </c>
      <c r="I17" s="111">
        <v>8871413.23</v>
      </c>
      <c r="J17" s="111">
        <v>151390</v>
      </c>
      <c r="K17" s="111">
        <v>0</v>
      </c>
      <c r="L17" s="111">
        <v>325960544</v>
      </c>
    </row>
    <row r="18" spans="1:12" ht="12" customHeight="1">
      <c r="A18" s="115" t="s">
        <v>417</v>
      </c>
      <c r="B18" s="111">
        <v>-119210056</v>
      </c>
      <c r="C18" s="111">
        <v>-135431906</v>
      </c>
      <c r="D18" s="111">
        <v>-2289704.5700000003</v>
      </c>
      <c r="E18" s="111">
        <v>-335340.44</v>
      </c>
      <c r="F18" s="111">
        <v>835100.5299999997</v>
      </c>
      <c r="G18" s="111">
        <v>-4577088.8199999975</v>
      </c>
      <c r="H18" s="99">
        <v>-113708806</v>
      </c>
      <c r="I18" s="111">
        <v>0</v>
      </c>
      <c r="J18" s="111">
        <v>20325942</v>
      </c>
      <c r="K18" s="111">
        <v>-145963703.12999997</v>
      </c>
      <c r="L18" s="111">
        <v>20063655</v>
      </c>
    </row>
    <row r="19" spans="1:12" ht="12" customHeight="1">
      <c r="A19" s="115" t="s">
        <v>418</v>
      </c>
      <c r="B19" s="111">
        <v>0</v>
      </c>
      <c r="C19" s="111">
        <v>-135431906</v>
      </c>
      <c r="D19" s="111">
        <v>0</v>
      </c>
      <c r="E19" s="111">
        <v>0</v>
      </c>
      <c r="F19" s="111">
        <v>2341125.6799999997</v>
      </c>
      <c r="G19" s="111">
        <v>0</v>
      </c>
      <c r="H19" s="99">
        <v>-74190777</v>
      </c>
      <c r="I19" s="111">
        <v>0</v>
      </c>
      <c r="J19" s="111">
        <v>32293183</v>
      </c>
      <c r="K19" s="111">
        <v>0</v>
      </c>
      <c r="L19" s="111">
        <v>37611255</v>
      </c>
    </row>
    <row r="20" spans="1:12" ht="12" customHeight="1">
      <c r="A20" s="115" t="s">
        <v>419</v>
      </c>
      <c r="B20" s="111">
        <v>-119210056</v>
      </c>
      <c r="C20" s="111">
        <v>0</v>
      </c>
      <c r="D20" s="111">
        <v>-4163697.01</v>
      </c>
      <c r="E20" s="111">
        <v>-335340.44</v>
      </c>
      <c r="F20" s="111">
        <v>-1376765.5</v>
      </c>
      <c r="G20" s="111">
        <v>-5635219.43</v>
      </c>
      <c r="H20" s="99">
        <v>-39518029</v>
      </c>
      <c r="I20" s="111">
        <v>0</v>
      </c>
      <c r="J20" s="111">
        <v>-10772965</v>
      </c>
      <c r="K20" s="111">
        <v>0</v>
      </c>
      <c r="L20" s="111">
        <v>-18411341</v>
      </c>
    </row>
    <row r="21" spans="1:12" ht="12" customHeight="1">
      <c r="A21" s="116" t="s">
        <v>1251</v>
      </c>
      <c r="B21" s="111">
        <v>0</v>
      </c>
      <c r="C21" s="111">
        <v>0</v>
      </c>
      <c r="D21" s="111">
        <v>1873992.4399999995</v>
      </c>
      <c r="E21" s="111">
        <v>0</v>
      </c>
      <c r="F21" s="111">
        <v>-129259.65</v>
      </c>
      <c r="G21" s="111">
        <v>1058130.610000002</v>
      </c>
      <c r="H21" s="111">
        <v>0</v>
      </c>
      <c r="I21" s="111">
        <v>0</v>
      </c>
      <c r="J21" s="111">
        <v>-1194276</v>
      </c>
      <c r="K21" s="111">
        <v>-145963703.12999997</v>
      </c>
      <c r="L21" s="111">
        <v>863741</v>
      </c>
    </row>
    <row r="22" spans="1:12" ht="12" customHeight="1">
      <c r="A22" s="116" t="s">
        <v>420</v>
      </c>
      <c r="B22" s="111">
        <v>-29979601</v>
      </c>
      <c r="C22" s="111">
        <v>-23142600</v>
      </c>
      <c r="D22" s="111">
        <v>-1308903.1000000003</v>
      </c>
      <c r="E22" s="111">
        <v>2055841.38</v>
      </c>
      <c r="F22" s="111">
        <v>5054787.669999999</v>
      </c>
      <c r="G22" s="111">
        <v>-3113942.2199999974</v>
      </c>
      <c r="H22" s="111">
        <v>-81542241</v>
      </c>
      <c r="I22" s="111">
        <v>8871413.23</v>
      </c>
      <c r="J22" s="111">
        <v>21167351.7</v>
      </c>
      <c r="K22" s="111">
        <v>-145963703.12999997</v>
      </c>
      <c r="L22" s="111">
        <v>346024199</v>
      </c>
    </row>
    <row r="23" spans="1:12" ht="12" customHeight="1">
      <c r="A23" s="115" t="s">
        <v>421</v>
      </c>
      <c r="B23" s="111">
        <v>873225569</v>
      </c>
      <c r="C23" s="111">
        <v>1673360087</v>
      </c>
      <c r="D23" s="111">
        <v>15955032.629999997</v>
      </c>
      <c r="E23" s="111">
        <v>4310693.549999999</v>
      </c>
      <c r="F23" s="111">
        <v>44765935.520000026</v>
      </c>
      <c r="G23" s="111">
        <v>-3169995.9499999867</v>
      </c>
      <c r="H23" s="99">
        <v>926053403</v>
      </c>
      <c r="I23" s="111">
        <v>8488095.960000005</v>
      </c>
      <c r="J23" s="111">
        <v>399019104.74999994</v>
      </c>
      <c r="K23" s="111">
        <v>40157646.93000001</v>
      </c>
      <c r="L23" s="111">
        <v>738081807</v>
      </c>
    </row>
    <row r="24" spans="1:12" ht="12" customHeight="1">
      <c r="A24" s="115" t="s">
        <v>422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1622632.54</v>
      </c>
      <c r="H24" s="99">
        <v>0</v>
      </c>
      <c r="I24" s="111">
        <v>0</v>
      </c>
      <c r="J24" s="111">
        <v>0</v>
      </c>
      <c r="K24" s="111">
        <v>0</v>
      </c>
      <c r="L24" s="111">
        <v>0</v>
      </c>
    </row>
    <row r="25" spans="1:12" ht="12" customHeight="1">
      <c r="A25" s="115" t="s">
        <v>423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99">
        <v>0</v>
      </c>
      <c r="I25" s="111">
        <v>0</v>
      </c>
      <c r="J25" s="111">
        <v>0</v>
      </c>
      <c r="K25" s="111">
        <v>0</v>
      </c>
      <c r="L25" s="111">
        <v>0</v>
      </c>
    </row>
    <row r="26" spans="1:12" ht="12" customHeight="1">
      <c r="A26" s="115" t="s">
        <v>424</v>
      </c>
      <c r="B26" s="111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99">
        <v>0</v>
      </c>
      <c r="I26" s="111">
        <v>0</v>
      </c>
      <c r="J26" s="111">
        <v>0</v>
      </c>
      <c r="K26" s="111">
        <v>-8191.95</v>
      </c>
      <c r="L26" s="111">
        <v>0</v>
      </c>
    </row>
    <row r="27" spans="1:12" ht="12" customHeight="1">
      <c r="A27" s="116" t="s">
        <v>425</v>
      </c>
      <c r="B27" s="111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6834995.03</v>
      </c>
      <c r="L27" s="111">
        <v>-71542</v>
      </c>
    </row>
    <row r="28" spans="1:12" ht="12" customHeight="1">
      <c r="A28" s="115" t="s">
        <v>426</v>
      </c>
      <c r="B28" s="111">
        <v>873225569</v>
      </c>
      <c r="C28" s="111">
        <v>1673360087</v>
      </c>
      <c r="D28" s="111">
        <v>15955032.629999997</v>
      </c>
      <c r="E28" s="111">
        <v>4310693.549999999</v>
      </c>
      <c r="F28" s="111">
        <v>44765935.520000026</v>
      </c>
      <c r="G28" s="111">
        <v>-1547363.4099999866</v>
      </c>
      <c r="H28" s="99">
        <v>926053403</v>
      </c>
      <c r="I28" s="111">
        <v>8488095.960000005</v>
      </c>
      <c r="J28" s="111">
        <v>399019104.74999994</v>
      </c>
      <c r="K28" s="111">
        <v>46984450.010000005</v>
      </c>
      <c r="L28" s="111">
        <v>738010265</v>
      </c>
    </row>
    <row r="29" spans="1:12" ht="12" customHeight="1">
      <c r="A29" s="116" t="s">
        <v>427</v>
      </c>
      <c r="B29" s="111">
        <v>-92589300</v>
      </c>
      <c r="C29" s="111">
        <v>-34755435</v>
      </c>
      <c r="D29" s="111">
        <v>-2138894.68</v>
      </c>
      <c r="E29" s="111">
        <v>0</v>
      </c>
      <c r="F29" s="111">
        <v>-5275720.11</v>
      </c>
      <c r="G29" s="111">
        <v>-2257459.87</v>
      </c>
      <c r="H29" s="111">
        <v>0</v>
      </c>
      <c r="I29" s="111">
        <v>-8530549.19</v>
      </c>
      <c r="J29" s="111">
        <v>-43240250</v>
      </c>
      <c r="K29" s="111">
        <v>-55517822.25</v>
      </c>
      <c r="L29" s="111">
        <v>-79034207</v>
      </c>
    </row>
    <row r="30" spans="1:12" ht="12" customHeight="1">
      <c r="A30" s="115" t="s">
        <v>428</v>
      </c>
      <c r="B30" s="111">
        <v>780636269</v>
      </c>
      <c r="C30" s="111">
        <v>1638604652</v>
      </c>
      <c r="D30" s="111">
        <v>13816137.949999997</v>
      </c>
      <c r="E30" s="111">
        <v>4310693.549999999</v>
      </c>
      <c r="F30" s="111">
        <v>39490215.410000026</v>
      </c>
      <c r="G30" s="111">
        <v>-3804823.2799999868</v>
      </c>
      <c r="H30" s="99">
        <v>926053403</v>
      </c>
      <c r="I30" s="111">
        <v>-42453.22999999486</v>
      </c>
      <c r="J30" s="111">
        <v>355778854.74999994</v>
      </c>
      <c r="K30" s="111">
        <v>-8533372.239999995</v>
      </c>
      <c r="L30" s="111">
        <v>658976058</v>
      </c>
    </row>
    <row r="31" spans="1:12" ht="12" customHeight="1">
      <c r="A31" s="115" t="s">
        <v>1252</v>
      </c>
      <c r="B31" s="111">
        <v>-160205127</v>
      </c>
      <c r="C31" s="111">
        <v>-448912852</v>
      </c>
      <c r="D31" s="111">
        <v>0</v>
      </c>
      <c r="E31" s="111">
        <v>-663846</v>
      </c>
      <c r="F31" s="111">
        <v>0</v>
      </c>
      <c r="G31" s="111">
        <v>-3069337</v>
      </c>
      <c r="H31" s="99">
        <v>-193639247</v>
      </c>
      <c r="I31" s="111">
        <v>0</v>
      </c>
      <c r="J31" s="111">
        <v>4939342.1</v>
      </c>
      <c r="K31" s="111">
        <v>0</v>
      </c>
      <c r="L31" s="111">
        <v>-101250917</v>
      </c>
    </row>
    <row r="32" spans="1:12" ht="12" customHeight="1">
      <c r="A32" s="116" t="s">
        <v>429</v>
      </c>
      <c r="B32" s="111">
        <v>620431142</v>
      </c>
      <c r="C32" s="111">
        <v>1189691800</v>
      </c>
      <c r="D32" s="111">
        <v>13816137.949999997</v>
      </c>
      <c r="E32" s="111">
        <v>3646847.549999999</v>
      </c>
      <c r="F32" s="111">
        <v>39490215.410000026</v>
      </c>
      <c r="G32" s="111">
        <v>-6874160.279999986</v>
      </c>
      <c r="H32" s="111">
        <v>732414156</v>
      </c>
      <c r="I32" s="111">
        <v>-42453.22999999486</v>
      </c>
      <c r="J32" s="111">
        <v>360718196.84999996</v>
      </c>
      <c r="K32" s="111">
        <v>-8533372.239999995</v>
      </c>
      <c r="L32" s="111">
        <v>557725141</v>
      </c>
    </row>
    <row r="33" spans="1:12" ht="5.25" customHeight="1">
      <c r="A33" s="174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1" ht="12.75">
      <c r="A34" s="80" t="s">
        <v>330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6.75" customHeight="1">
      <c r="A35" s="80"/>
      <c r="B35" s="117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9" ht="6.75" customHeight="1">
      <c r="A36" s="105"/>
      <c r="H36" s="102"/>
      <c r="I36" s="102"/>
    </row>
    <row r="37" spans="1:9" ht="36.75" customHeight="1">
      <c r="A37" s="847" t="s">
        <v>1507</v>
      </c>
      <c r="B37" s="847"/>
      <c r="C37" s="847"/>
      <c r="D37" s="847"/>
      <c r="E37" s="847"/>
      <c r="F37" s="847"/>
      <c r="G37" s="76"/>
      <c r="H37" s="315"/>
      <c r="I37" s="315"/>
    </row>
    <row r="38" spans="1:9" ht="15.75">
      <c r="A38" s="834" t="s">
        <v>1769</v>
      </c>
      <c r="B38" s="834"/>
      <c r="C38" s="834"/>
      <c r="D38" s="834"/>
      <c r="E38" s="834"/>
      <c r="F38" s="848"/>
      <c r="G38" s="317"/>
      <c r="H38" s="315"/>
      <c r="I38" s="315"/>
    </row>
    <row r="39" spans="1:9" ht="15.75">
      <c r="A39" s="840" t="s">
        <v>405</v>
      </c>
      <c r="B39" s="840"/>
      <c r="C39" s="840"/>
      <c r="D39" s="840"/>
      <c r="E39" s="840"/>
      <c r="F39" s="844"/>
      <c r="G39" s="317"/>
      <c r="H39" s="316"/>
      <c r="I39" s="316"/>
    </row>
    <row r="40" spans="1:9" ht="4.5" customHeight="1">
      <c r="A40" s="106"/>
      <c r="B40" s="107"/>
      <c r="C40" s="107"/>
      <c r="D40" s="119"/>
      <c r="E40" s="119"/>
      <c r="F40" s="76"/>
      <c r="G40" s="99"/>
      <c r="H40" s="28"/>
      <c r="I40" s="28"/>
    </row>
    <row r="41" spans="1:7" ht="25.5">
      <c r="A41" s="846"/>
      <c r="B41" s="827" t="s">
        <v>1501</v>
      </c>
      <c r="C41" s="828"/>
      <c r="D41" s="332" t="s">
        <v>1502</v>
      </c>
      <c r="E41" s="329" t="s">
        <v>1503</v>
      </c>
      <c r="F41" s="329" t="s">
        <v>1668</v>
      </c>
      <c r="G41" s="99"/>
    </row>
    <row r="42" spans="1:7" ht="12.75">
      <c r="A42" s="846"/>
      <c r="B42" s="268" t="s">
        <v>335</v>
      </c>
      <c r="C42" s="279" t="s">
        <v>1241</v>
      </c>
      <c r="D42" s="280" t="s">
        <v>340</v>
      </c>
      <c r="E42" s="269" t="s">
        <v>338</v>
      </c>
      <c r="F42" s="269" t="s">
        <v>931</v>
      </c>
      <c r="G42" s="111"/>
    </row>
    <row r="43" spans="1:7" ht="12.75" customHeight="1">
      <c r="A43" s="114" t="s">
        <v>406</v>
      </c>
      <c r="B43" s="99">
        <v>13444340.83</v>
      </c>
      <c r="C43" s="99">
        <v>1085826599.62</v>
      </c>
      <c r="D43" s="99">
        <v>1291344.27</v>
      </c>
      <c r="E43" s="99">
        <v>0</v>
      </c>
      <c r="F43" s="99">
        <v>15167111.98</v>
      </c>
      <c r="G43" s="111"/>
    </row>
    <row r="44" spans="1:7" ht="12.75" customHeight="1">
      <c r="A44" s="115" t="s">
        <v>407</v>
      </c>
      <c r="B44" s="99">
        <v>0</v>
      </c>
      <c r="C44" s="99">
        <v>-831398860.44</v>
      </c>
      <c r="D44" s="99">
        <v>-2114369.45</v>
      </c>
      <c r="E44" s="99">
        <v>0</v>
      </c>
      <c r="F44" s="99">
        <v>-9844079.51</v>
      </c>
      <c r="G44" s="99"/>
    </row>
    <row r="45" spans="1:7" ht="12.75" customHeight="1">
      <c r="A45" s="115" t="s">
        <v>408</v>
      </c>
      <c r="B45" s="111">
        <v>13444340.83</v>
      </c>
      <c r="C45" s="111">
        <v>254427739.17999983</v>
      </c>
      <c r="D45" s="111">
        <v>-823025.1800000002</v>
      </c>
      <c r="E45" s="111">
        <v>0</v>
      </c>
      <c r="F45" s="111">
        <v>5323032.470000001</v>
      </c>
      <c r="G45" s="99"/>
    </row>
    <row r="46" spans="1:7" ht="12.75" customHeight="1">
      <c r="A46" s="115" t="s">
        <v>409</v>
      </c>
      <c r="B46" s="111">
        <v>-9844383</v>
      </c>
      <c r="C46" s="111">
        <v>-102702417.21000001</v>
      </c>
      <c r="D46" s="111">
        <v>-2213470.29</v>
      </c>
      <c r="E46" s="111">
        <v>-851061.97</v>
      </c>
      <c r="F46" s="111">
        <v>-4719524.23</v>
      </c>
      <c r="G46" s="111"/>
    </row>
    <row r="47" spans="1:7" ht="12.75" customHeight="1">
      <c r="A47" s="115" t="s">
        <v>410</v>
      </c>
      <c r="B47" s="99">
        <v>-9844383</v>
      </c>
      <c r="C47" s="99">
        <v>-47444554.52</v>
      </c>
      <c r="D47" s="99">
        <v>-2213470.29</v>
      </c>
      <c r="E47" s="99">
        <v>-851061.97</v>
      </c>
      <c r="F47" s="99">
        <v>-4719524.23</v>
      </c>
      <c r="G47" s="111"/>
    </row>
    <row r="48" spans="1:7" ht="12.75" customHeight="1">
      <c r="A48" s="115" t="s">
        <v>411</v>
      </c>
      <c r="B48" s="99">
        <v>0</v>
      </c>
      <c r="C48" s="99">
        <v>-55257862.69</v>
      </c>
      <c r="D48" s="99">
        <v>0</v>
      </c>
      <c r="E48" s="99">
        <v>0</v>
      </c>
      <c r="F48" s="99">
        <v>0</v>
      </c>
      <c r="G48" s="99"/>
    </row>
    <row r="49" spans="1:7" ht="12.75" customHeight="1">
      <c r="A49" s="116" t="s">
        <v>412</v>
      </c>
      <c r="B49" s="111">
        <v>3599957.83</v>
      </c>
      <c r="C49" s="111">
        <v>151725321.96999982</v>
      </c>
      <c r="D49" s="111">
        <v>-3036495.47</v>
      </c>
      <c r="E49" s="111">
        <v>-851061.97</v>
      </c>
      <c r="F49" s="111">
        <v>603508.2400000002</v>
      </c>
      <c r="G49" s="99"/>
    </row>
    <row r="50" spans="1:7" ht="12.75" customHeight="1">
      <c r="A50" s="115" t="s">
        <v>413</v>
      </c>
      <c r="B50" s="111">
        <v>253.64</v>
      </c>
      <c r="C50" s="111">
        <v>1589869.68</v>
      </c>
      <c r="D50" s="111">
        <v>52176.17</v>
      </c>
      <c r="E50" s="111">
        <v>6585197.46</v>
      </c>
      <c r="F50" s="111">
        <v>246411.42</v>
      </c>
      <c r="G50" s="111"/>
    </row>
    <row r="51" spans="1:7" ht="12.75" customHeight="1">
      <c r="A51" s="115" t="s">
        <v>414</v>
      </c>
      <c r="B51" s="99">
        <v>0</v>
      </c>
      <c r="C51" s="99">
        <v>0</v>
      </c>
      <c r="D51" s="99">
        <v>0</v>
      </c>
      <c r="E51" s="99">
        <v>6288287.33</v>
      </c>
      <c r="F51" s="99">
        <v>152900.73</v>
      </c>
      <c r="G51" s="99"/>
    </row>
    <row r="52" spans="1:7" ht="12.75" customHeight="1">
      <c r="A52" s="115" t="s">
        <v>415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/>
    </row>
    <row r="53" spans="1:7" ht="12.75" customHeight="1">
      <c r="A53" s="115" t="s">
        <v>416</v>
      </c>
      <c r="B53" s="111">
        <v>253.64</v>
      </c>
      <c r="C53" s="111">
        <v>1589869.68</v>
      </c>
      <c r="D53" s="111">
        <v>52176.17</v>
      </c>
      <c r="E53" s="111">
        <v>296910.13</v>
      </c>
      <c r="F53" s="111">
        <v>93510.69</v>
      </c>
      <c r="G53" s="99"/>
    </row>
    <row r="54" spans="1:7" ht="12.75" customHeight="1">
      <c r="A54" s="115" t="s">
        <v>417</v>
      </c>
      <c r="B54" s="99">
        <v>20513.61999999988</v>
      </c>
      <c r="C54" s="99">
        <v>-53715453.16</v>
      </c>
      <c r="D54" s="99">
        <v>846402.8199999996</v>
      </c>
      <c r="E54" s="99">
        <v>-742905.48</v>
      </c>
      <c r="F54" s="99">
        <v>-249252.67000000007</v>
      </c>
      <c r="G54" s="111"/>
    </row>
    <row r="55" spans="1:7" ht="12.75" customHeight="1">
      <c r="A55" s="115" t="s">
        <v>418</v>
      </c>
      <c r="B55" s="99">
        <v>0</v>
      </c>
      <c r="C55" s="99">
        <v>-7358485</v>
      </c>
      <c r="D55" s="99">
        <v>0</v>
      </c>
      <c r="E55" s="99">
        <v>-742905.48</v>
      </c>
      <c r="F55" s="99">
        <v>0</v>
      </c>
      <c r="G55" s="111"/>
    </row>
    <row r="56" spans="1:7" ht="12.75" customHeight="1">
      <c r="A56" s="115" t="s">
        <v>419</v>
      </c>
      <c r="B56" s="99">
        <v>0</v>
      </c>
      <c r="C56" s="99">
        <v>-38162848.65</v>
      </c>
      <c r="D56" s="99">
        <v>-173305.2</v>
      </c>
      <c r="E56" s="99">
        <v>0</v>
      </c>
      <c r="F56" s="99">
        <v>-4105.16</v>
      </c>
      <c r="G56" s="99"/>
    </row>
    <row r="57" spans="1:7" ht="12.75" customHeight="1">
      <c r="A57" s="116" t="s">
        <v>1251</v>
      </c>
      <c r="B57" s="111">
        <v>20513.61999999988</v>
      </c>
      <c r="C57" s="111">
        <v>-8194119.51</v>
      </c>
      <c r="D57" s="111">
        <v>1019708.0199999996</v>
      </c>
      <c r="E57" s="111">
        <v>0</v>
      </c>
      <c r="F57" s="111">
        <v>-245147.51000000007</v>
      </c>
      <c r="G57" s="99"/>
    </row>
    <row r="58" spans="1:7" ht="12.75" customHeight="1">
      <c r="A58" s="116" t="s">
        <v>420</v>
      </c>
      <c r="B58" s="111">
        <v>20767.25999999988</v>
      </c>
      <c r="C58" s="111">
        <v>-52125583.48</v>
      </c>
      <c r="D58" s="111">
        <v>898578.9899999996</v>
      </c>
      <c r="E58" s="111">
        <v>5842291.98</v>
      </c>
      <c r="F58" s="111">
        <v>-2841.250000000058</v>
      </c>
      <c r="G58" s="99"/>
    </row>
    <row r="59" spans="1:7" ht="12.75" customHeight="1">
      <c r="A59" s="115" t="s">
        <v>421</v>
      </c>
      <c r="B59" s="99">
        <v>3620725.09</v>
      </c>
      <c r="C59" s="99">
        <v>99599738.48999983</v>
      </c>
      <c r="D59" s="99">
        <v>-2137916.4800000004</v>
      </c>
      <c r="E59" s="99">
        <v>4991230.010000001</v>
      </c>
      <c r="F59" s="99">
        <v>600666.9900000002</v>
      </c>
      <c r="G59" s="99"/>
    </row>
    <row r="60" spans="1:7" ht="12.75" customHeight="1">
      <c r="A60" s="115" t="s">
        <v>422</v>
      </c>
      <c r="B60" s="99">
        <v>0</v>
      </c>
      <c r="C60" s="99">
        <v>0</v>
      </c>
      <c r="D60" s="99">
        <v>0</v>
      </c>
      <c r="E60" s="99">
        <v>5421.96</v>
      </c>
      <c r="F60" s="99">
        <v>0</v>
      </c>
      <c r="G60" s="111"/>
    </row>
    <row r="61" spans="1:7" ht="12.75" customHeight="1">
      <c r="A61" s="115" t="s">
        <v>423</v>
      </c>
      <c r="B61" s="99">
        <v>-124.35</v>
      </c>
      <c r="C61" s="99">
        <v>34527.44</v>
      </c>
      <c r="D61" s="99">
        <v>0</v>
      </c>
      <c r="E61" s="99">
        <v>-52837.7</v>
      </c>
      <c r="F61" s="99">
        <v>0</v>
      </c>
      <c r="G61" s="99"/>
    </row>
    <row r="62" spans="1:7" ht="12.75" customHeight="1">
      <c r="A62" s="115" t="s">
        <v>424</v>
      </c>
      <c r="B62" s="99">
        <v>0</v>
      </c>
      <c r="C62" s="99">
        <v>0</v>
      </c>
      <c r="D62" s="99">
        <v>0</v>
      </c>
      <c r="E62" s="99">
        <v>17252.56</v>
      </c>
      <c r="F62" s="99">
        <v>0</v>
      </c>
      <c r="G62" s="111"/>
    </row>
    <row r="63" spans="1:7" ht="12.75" customHeight="1">
      <c r="A63" s="116" t="s">
        <v>425</v>
      </c>
      <c r="B63" s="111">
        <v>0</v>
      </c>
      <c r="C63" s="111">
        <v>0</v>
      </c>
      <c r="D63" s="111">
        <v>0</v>
      </c>
      <c r="E63" s="111">
        <v>-5519.58</v>
      </c>
      <c r="F63" s="111">
        <v>0</v>
      </c>
      <c r="G63" s="99"/>
    </row>
    <row r="64" spans="1:7" ht="12.75" customHeight="1">
      <c r="A64" s="115" t="s">
        <v>426</v>
      </c>
      <c r="B64" s="99">
        <v>3620600.7399999998</v>
      </c>
      <c r="C64" s="99">
        <v>99634265.92999983</v>
      </c>
      <c r="D64" s="99">
        <v>-2137916.4800000004</v>
      </c>
      <c r="E64" s="99">
        <v>4955547.25</v>
      </c>
      <c r="F64" s="99">
        <v>600666.9900000002</v>
      </c>
      <c r="G64" s="99"/>
    </row>
    <row r="65" spans="1:7" ht="12.75" customHeight="1">
      <c r="A65" s="116" t="s">
        <v>427</v>
      </c>
      <c r="B65" s="111">
        <v>-34834.35</v>
      </c>
      <c r="C65" s="111">
        <v>-43982760.3</v>
      </c>
      <c r="D65" s="111">
        <v>-1011936.39</v>
      </c>
      <c r="E65" s="111">
        <v>-25115.96</v>
      </c>
      <c r="F65" s="111">
        <v>-41112.51</v>
      </c>
      <c r="G65" s="111"/>
    </row>
    <row r="66" spans="1:7" ht="12.75" customHeight="1">
      <c r="A66" s="115" t="s">
        <v>428</v>
      </c>
      <c r="B66" s="99">
        <v>3585766.3899999997</v>
      </c>
      <c r="C66" s="99">
        <v>55651505.62999983</v>
      </c>
      <c r="D66" s="99">
        <v>-3149852.8700000006</v>
      </c>
      <c r="E66" s="99">
        <v>4930431.29</v>
      </c>
      <c r="F66" s="99">
        <v>559554.4800000002</v>
      </c>
      <c r="G66" s="111"/>
    </row>
    <row r="67" spans="1:7" ht="12.75" customHeight="1">
      <c r="A67" s="115" t="s">
        <v>1252</v>
      </c>
      <c r="B67" s="99">
        <v>0</v>
      </c>
      <c r="C67" s="99">
        <v>0</v>
      </c>
      <c r="D67" s="99">
        <v>0</v>
      </c>
      <c r="E67" s="99">
        <v>0</v>
      </c>
      <c r="F67" s="99">
        <v>0</v>
      </c>
      <c r="G67" s="28"/>
    </row>
    <row r="68" spans="1:6" ht="12.75" customHeight="1">
      <c r="A68" s="116" t="s">
        <v>429</v>
      </c>
      <c r="B68" s="111">
        <v>3585766.3899999997</v>
      </c>
      <c r="C68" s="111">
        <v>55651505.62999983</v>
      </c>
      <c r="D68" s="111">
        <v>-3149852.8700000006</v>
      </c>
      <c r="E68" s="111">
        <v>4930431.29</v>
      </c>
      <c r="F68" s="111">
        <v>559554.4800000002</v>
      </c>
    </row>
    <row r="69" spans="1:6" ht="6" customHeight="1">
      <c r="A69" s="174"/>
      <c r="B69" s="173"/>
      <c r="C69" s="173"/>
      <c r="D69" s="173"/>
      <c r="E69" s="173"/>
      <c r="F69" s="173"/>
    </row>
    <row r="70" spans="1:9" ht="12.75">
      <c r="A70" s="80" t="s">
        <v>330</v>
      </c>
      <c r="B70" s="109"/>
      <c r="C70" s="28"/>
      <c r="D70" s="28"/>
      <c r="E70" s="28"/>
      <c r="F70" s="28"/>
      <c r="H70" s="47"/>
      <c r="I70" s="47"/>
    </row>
  </sheetData>
  <sheetProtection selectLockedCells="1" selectUnlockedCells="1"/>
  <mergeCells count="12">
    <mergeCell ref="A41:A42"/>
    <mergeCell ref="B41:C41"/>
    <mergeCell ref="A5:A6"/>
    <mergeCell ref="A37:F37"/>
    <mergeCell ref="A38:F38"/>
    <mergeCell ref="A39:F39"/>
    <mergeCell ref="B5:C5"/>
    <mergeCell ref="A3:L3"/>
    <mergeCell ref="A1:L1"/>
    <mergeCell ref="A2:L2"/>
    <mergeCell ref="D5:E5"/>
    <mergeCell ref="F5:L5"/>
  </mergeCells>
  <printOptions/>
  <pageMargins left="0.9" right="0.75" top="0.7" bottom="0.740277777777778" header="0.511805555555556" footer="0.511805555555556"/>
  <pageSetup fitToHeight="1" fitToWidth="1" horizontalDpi="300" verticalDpi="300" orientation="landscape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6" sqref="B6:L6"/>
    </sheetView>
  </sheetViews>
  <sheetFormatPr defaultColWidth="0" defaultRowHeight="12.75" zeroHeight="1"/>
  <cols>
    <col min="1" max="1" width="26.57421875" style="334" customWidth="1"/>
    <col min="2" max="13" width="11.421875" style="334" customWidth="1"/>
    <col min="14" max="16384" width="11.421875" style="334" hidden="1" customWidth="1"/>
  </cols>
  <sheetData>
    <row r="1" spans="1:13" ht="15.75">
      <c r="A1" s="849" t="s">
        <v>430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</row>
    <row r="2" spans="1:13" ht="15.75">
      <c r="A2" s="850" t="s">
        <v>1770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</row>
    <row r="3" spans="1:13" ht="15.75">
      <c r="A3" s="851" t="s">
        <v>658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</row>
    <row r="4" spans="1:13" ht="3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5" spans="1:13" ht="15" customHeight="1">
      <c r="A5" s="374" t="s">
        <v>432</v>
      </c>
      <c r="B5" s="852" t="s">
        <v>433</v>
      </c>
      <c r="C5" s="852"/>
      <c r="D5" s="852"/>
      <c r="E5" s="852" t="s">
        <v>434</v>
      </c>
      <c r="F5" s="852"/>
      <c r="G5" s="852"/>
      <c r="H5" s="375" t="s">
        <v>433</v>
      </c>
      <c r="I5" s="852" t="s">
        <v>434</v>
      </c>
      <c r="J5" s="852"/>
      <c r="K5" s="852"/>
      <c r="L5" s="375" t="s">
        <v>433</v>
      </c>
      <c r="M5" s="853" t="s">
        <v>435</v>
      </c>
    </row>
    <row r="6" spans="1:13" ht="15">
      <c r="A6" s="376"/>
      <c r="B6" s="377">
        <v>41274</v>
      </c>
      <c r="C6" s="377">
        <v>41364</v>
      </c>
      <c r="D6" s="377">
        <v>41455</v>
      </c>
      <c r="E6" s="377">
        <v>41486</v>
      </c>
      <c r="F6" s="377">
        <v>41517</v>
      </c>
      <c r="G6" s="377">
        <v>41547</v>
      </c>
      <c r="H6" s="377">
        <v>41547</v>
      </c>
      <c r="I6" s="377">
        <v>41578</v>
      </c>
      <c r="J6" s="377">
        <v>41608</v>
      </c>
      <c r="K6" s="377">
        <v>41639</v>
      </c>
      <c r="L6" s="377">
        <v>41639</v>
      </c>
      <c r="M6" s="853"/>
    </row>
    <row r="7" spans="1:13" ht="15">
      <c r="A7" s="378" t="s">
        <v>437</v>
      </c>
      <c r="B7" s="379">
        <v>951.55909</v>
      </c>
      <c r="C7" s="379">
        <v>323.36265999999995</v>
      </c>
      <c r="D7" s="379">
        <v>525.8721700000001</v>
      </c>
      <c r="E7" s="379">
        <v>54.90576</v>
      </c>
      <c r="F7" s="379">
        <v>39.69096</v>
      </c>
      <c r="G7" s="379">
        <v>120.81506</v>
      </c>
      <c r="H7" s="379">
        <v>741.28395</v>
      </c>
      <c r="I7" s="379">
        <v>75.46217</v>
      </c>
      <c r="J7" s="379">
        <v>31.64107</v>
      </c>
      <c r="K7" s="379">
        <v>41.01122</v>
      </c>
      <c r="L7" s="379">
        <v>889.39841</v>
      </c>
      <c r="M7" s="380">
        <v>-6.532508664280634E-05</v>
      </c>
    </row>
    <row r="8" spans="1:13" ht="15">
      <c r="A8" s="378" t="s">
        <v>436</v>
      </c>
      <c r="B8" s="380">
        <v>0.1096842839714258</v>
      </c>
      <c r="C8" s="380">
        <v>0.15679660536978082</v>
      </c>
      <c r="D8" s="380">
        <v>0.12083113815070658</v>
      </c>
      <c r="E8" s="380">
        <v>0.0720391587401728</v>
      </c>
      <c r="F8" s="380">
        <v>0.04992846464375946</v>
      </c>
      <c r="G8" s="380">
        <v>0.1174728322272055</v>
      </c>
      <c r="H8" s="380">
        <v>0.10684869548748326</v>
      </c>
      <c r="I8" s="380">
        <v>0.07660579881912095</v>
      </c>
      <c r="J8" s="380">
        <v>0.025944112155391906</v>
      </c>
      <c r="K8" s="380">
        <v>0.02866214049416659</v>
      </c>
      <c r="L8" s="380">
        <v>0.084118149950489</v>
      </c>
      <c r="M8" s="380">
        <v>-0.23308839785649793</v>
      </c>
    </row>
    <row r="9" spans="1:13" ht="15">
      <c r="A9" s="378" t="s">
        <v>438</v>
      </c>
      <c r="B9" s="379">
        <v>4.08898</v>
      </c>
      <c r="C9" s="379">
        <v>1.13907</v>
      </c>
      <c r="D9" s="379">
        <v>2.21706</v>
      </c>
      <c r="E9" s="379">
        <v>0.21925</v>
      </c>
      <c r="F9" s="379">
        <v>0.10576</v>
      </c>
      <c r="G9" s="379">
        <v>0.32011</v>
      </c>
      <c r="H9" s="379">
        <v>2.86218</v>
      </c>
      <c r="I9" s="379">
        <v>0.24353999999999998</v>
      </c>
      <c r="J9" s="379">
        <v>0.35564999999999997</v>
      </c>
      <c r="K9" s="379">
        <v>0.65278</v>
      </c>
      <c r="L9" s="379">
        <v>4.1141499999999995</v>
      </c>
      <c r="M9" s="380">
        <v>6.1555693595956026E-06</v>
      </c>
    </row>
    <row r="10" spans="1:13" ht="15">
      <c r="A10" s="378" t="s">
        <v>436</v>
      </c>
      <c r="B10" s="380">
        <v>0.0004713284211004496</v>
      </c>
      <c r="C10" s="380">
        <v>0.0005523281793839655</v>
      </c>
      <c r="D10" s="380">
        <v>0.0005094201565152335</v>
      </c>
      <c r="E10" s="380">
        <v>0.0002876671874459599</v>
      </c>
      <c r="F10" s="380">
        <v>0.0001330387176506691</v>
      </c>
      <c r="G10" s="380">
        <v>0.0003112544770846512</v>
      </c>
      <c r="H10" s="380">
        <v>0.00041255472919704366</v>
      </c>
      <c r="I10" s="380">
        <v>0.0002472308475148371</v>
      </c>
      <c r="J10" s="380">
        <v>0.00029161540643426825</v>
      </c>
      <c r="K10" s="380">
        <v>0.000456218373210601</v>
      </c>
      <c r="L10" s="380">
        <v>0.00038911097965511795</v>
      </c>
      <c r="M10" s="380">
        <v>-0.1744376909276376</v>
      </c>
    </row>
    <row r="11" spans="1:13" ht="15">
      <c r="A11" s="378" t="s">
        <v>439</v>
      </c>
      <c r="B11" s="379">
        <v>7719.78888</v>
      </c>
      <c r="C11" s="379">
        <v>1737.80478</v>
      </c>
      <c r="D11" s="379">
        <v>3824.03538</v>
      </c>
      <c r="E11" s="379">
        <v>707.04047</v>
      </c>
      <c r="F11" s="379">
        <v>755.1598299999999</v>
      </c>
      <c r="G11" s="379">
        <v>907.3159</v>
      </c>
      <c r="H11" s="379">
        <v>6193.55158</v>
      </c>
      <c r="I11" s="379">
        <v>909.36554</v>
      </c>
      <c r="J11" s="379">
        <v>1187.58905</v>
      </c>
      <c r="K11" s="379">
        <v>1389.18587</v>
      </c>
      <c r="L11" s="379">
        <v>9679.69204</v>
      </c>
      <c r="M11" s="380">
        <v>0.00025388040922694243</v>
      </c>
    </row>
    <row r="12" spans="1:13" ht="15">
      <c r="A12" s="378" t="s">
        <v>436</v>
      </c>
      <c r="B12" s="380">
        <v>0.8898443876074739</v>
      </c>
      <c r="C12" s="380">
        <v>0.8426510664508352</v>
      </c>
      <c r="D12" s="380">
        <v>0.8786594416927781</v>
      </c>
      <c r="E12" s="380">
        <v>0.9276731740723813</v>
      </c>
      <c r="F12" s="380">
        <v>0.9499384966385899</v>
      </c>
      <c r="G12" s="380">
        <v>0.8822159132957098</v>
      </c>
      <c r="H12" s="380">
        <v>0.8927387497833197</v>
      </c>
      <c r="I12" s="380">
        <v>0.9231469703333642</v>
      </c>
      <c r="J12" s="380">
        <v>0.9737642724381739</v>
      </c>
      <c r="K12" s="380">
        <v>0.9708816411326228</v>
      </c>
      <c r="L12" s="380">
        <v>0.9154927390698558</v>
      </c>
      <c r="M12" s="380">
        <v>0.0288234120702191</v>
      </c>
    </row>
    <row r="13" spans="1:13" ht="15">
      <c r="A13" s="378" t="s">
        <v>30</v>
      </c>
      <c r="B13" s="381">
        <v>8675.43695</v>
      </c>
      <c r="C13" s="381">
        <v>2062.30651</v>
      </c>
      <c r="D13" s="381">
        <v>4352.124610000001</v>
      </c>
      <c r="E13" s="381">
        <v>762.16548</v>
      </c>
      <c r="F13" s="381">
        <v>794.9565499999999</v>
      </c>
      <c r="G13" s="381">
        <v>1028.45107</v>
      </c>
      <c r="H13" s="381">
        <v>6937.69771</v>
      </c>
      <c r="I13" s="381">
        <v>985.07125</v>
      </c>
      <c r="J13" s="381">
        <v>1219.58577</v>
      </c>
      <c r="K13" s="381">
        <v>1430.84987</v>
      </c>
      <c r="L13" s="381">
        <v>10573.2046</v>
      </c>
      <c r="M13" s="382">
        <v>0.00021875182321508312</v>
      </c>
    </row>
    <row r="14" spans="1:13" ht="15">
      <c r="A14" s="383" t="s">
        <v>436</v>
      </c>
      <c r="B14" s="382">
        <v>1</v>
      </c>
      <c r="C14" s="382">
        <v>1</v>
      </c>
      <c r="D14" s="382">
        <v>0.9999999999999999</v>
      </c>
      <c r="E14" s="382">
        <v>1</v>
      </c>
      <c r="F14" s="382">
        <v>1</v>
      </c>
      <c r="G14" s="382">
        <v>1</v>
      </c>
      <c r="H14" s="382">
        <v>1</v>
      </c>
      <c r="I14" s="382">
        <v>1</v>
      </c>
      <c r="J14" s="382">
        <v>1</v>
      </c>
      <c r="K14" s="382">
        <v>1</v>
      </c>
      <c r="L14" s="382">
        <v>1</v>
      </c>
      <c r="M14" s="381">
        <v>0</v>
      </c>
    </row>
    <row r="15" spans="1:13" ht="4.5" customHeight="1">
      <c r="A15" s="345"/>
      <c r="B15" s="384"/>
      <c r="C15" s="384"/>
      <c r="D15" s="384"/>
      <c r="E15" s="385"/>
      <c r="F15" s="385"/>
      <c r="G15" s="385"/>
      <c r="H15" s="385"/>
      <c r="I15" s="385"/>
      <c r="J15" s="385"/>
      <c r="K15" s="385"/>
      <c r="L15" s="385"/>
      <c r="M15" s="348"/>
    </row>
    <row r="16" spans="1:13" ht="15">
      <c r="A16" s="386" t="s">
        <v>440</v>
      </c>
      <c r="B16" s="386"/>
      <c r="C16" s="387"/>
      <c r="D16" s="386"/>
      <c r="E16" s="388"/>
      <c r="F16" s="388"/>
      <c r="G16" s="386"/>
      <c r="H16" s="386"/>
      <c r="I16" s="386"/>
      <c r="J16" s="386"/>
      <c r="K16" s="386"/>
      <c r="L16" s="386"/>
      <c r="M16" s="386"/>
    </row>
    <row r="17" spans="1:13" ht="15">
      <c r="A17" s="386"/>
      <c r="B17" s="386"/>
      <c r="C17" s="387"/>
      <c r="D17" s="386"/>
      <c r="E17" s="388"/>
      <c r="F17" s="388"/>
      <c r="G17" s="386"/>
      <c r="H17" s="386"/>
      <c r="I17" s="386"/>
      <c r="J17" s="386"/>
      <c r="K17" s="386"/>
      <c r="L17" s="386"/>
      <c r="M17" s="386"/>
    </row>
    <row r="18" ht="15"/>
    <row r="19" spans="1:13" ht="15.75">
      <c r="A19" s="849" t="s">
        <v>441</v>
      </c>
      <c r="B19" s="849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</row>
    <row r="20" spans="1:13" ht="15.75">
      <c r="A20" s="850" t="s">
        <v>1714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850"/>
      <c r="M20" s="850"/>
    </row>
    <row r="21" spans="1:13" ht="15.75">
      <c r="A21" s="851" t="s">
        <v>658</v>
      </c>
      <c r="B21" s="851"/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</row>
    <row r="22" spans="1:13" ht="4.5" customHeight="1">
      <c r="A22" s="389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</row>
    <row r="23" spans="1:13" ht="15" customHeight="1">
      <c r="A23" s="376"/>
      <c r="B23" s="852" t="s">
        <v>433</v>
      </c>
      <c r="C23" s="852"/>
      <c r="D23" s="852"/>
      <c r="E23" s="852" t="s">
        <v>434</v>
      </c>
      <c r="F23" s="852"/>
      <c r="G23" s="852"/>
      <c r="H23" s="375" t="s">
        <v>433</v>
      </c>
      <c r="I23" s="852" t="s">
        <v>434</v>
      </c>
      <c r="J23" s="852"/>
      <c r="K23" s="852"/>
      <c r="L23" s="375" t="s">
        <v>433</v>
      </c>
      <c r="M23" s="853" t="s">
        <v>435</v>
      </c>
    </row>
    <row r="24" spans="1:13" ht="15">
      <c r="A24" s="376"/>
      <c r="B24" s="377">
        <v>41274</v>
      </c>
      <c r="C24" s="377">
        <v>41364</v>
      </c>
      <c r="D24" s="377">
        <v>41455</v>
      </c>
      <c r="E24" s="377">
        <v>41486</v>
      </c>
      <c r="F24" s="377">
        <v>41517</v>
      </c>
      <c r="G24" s="377">
        <v>41547</v>
      </c>
      <c r="H24" s="377">
        <v>41547</v>
      </c>
      <c r="I24" s="377">
        <v>41578</v>
      </c>
      <c r="J24" s="377">
        <v>41608</v>
      </c>
      <c r="K24" s="377">
        <v>41639</v>
      </c>
      <c r="L24" s="377">
        <v>41639</v>
      </c>
      <c r="M24" s="853"/>
    </row>
    <row r="25" spans="1:13" ht="23.25">
      <c r="A25" s="120" t="s">
        <v>442</v>
      </c>
      <c r="B25" s="379">
        <v>0</v>
      </c>
      <c r="C25" s="379">
        <v>0</v>
      </c>
      <c r="D25" s="379">
        <v>0</v>
      </c>
      <c r="E25" s="379">
        <v>0</v>
      </c>
      <c r="F25" s="379">
        <v>0</v>
      </c>
      <c r="G25" s="379">
        <v>0</v>
      </c>
      <c r="H25" s="379">
        <v>0</v>
      </c>
      <c r="I25" s="379">
        <v>0</v>
      </c>
      <c r="J25" s="379">
        <v>0</v>
      </c>
      <c r="K25" s="379">
        <v>0</v>
      </c>
      <c r="L25" s="379">
        <v>0</v>
      </c>
      <c r="M25" s="705" t="s">
        <v>1031</v>
      </c>
    </row>
    <row r="26" spans="1:13" ht="15">
      <c r="A26" s="378" t="s">
        <v>436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0">
        <v>0</v>
      </c>
      <c r="J26" s="380">
        <v>0</v>
      </c>
      <c r="K26" s="380">
        <v>0</v>
      </c>
      <c r="L26" s="380">
        <v>0</v>
      </c>
      <c r="M26" s="705" t="s">
        <v>1031</v>
      </c>
    </row>
    <row r="27" spans="1:13" ht="15">
      <c r="A27" s="120" t="s">
        <v>443</v>
      </c>
      <c r="B27" s="379">
        <v>17.647779999999997</v>
      </c>
      <c r="C27" s="379">
        <v>0.34847</v>
      </c>
      <c r="D27" s="379">
        <v>0.45318</v>
      </c>
      <c r="E27" s="379">
        <v>0.16608</v>
      </c>
      <c r="F27" s="379">
        <v>0.040049999999999995</v>
      </c>
      <c r="G27" s="379">
        <v>0.11928</v>
      </c>
      <c r="H27" s="379">
        <v>0.77859</v>
      </c>
      <c r="I27" s="379">
        <v>1.48281</v>
      </c>
      <c r="J27" s="379">
        <v>0.283</v>
      </c>
      <c r="K27" s="379">
        <v>0.47041000000000005</v>
      </c>
      <c r="L27" s="379">
        <v>3.0148099999999998</v>
      </c>
      <c r="M27" s="380">
        <v>-0.8291677480113646</v>
      </c>
    </row>
    <row r="28" spans="1:13" ht="15">
      <c r="A28" s="378" t="s">
        <v>436</v>
      </c>
      <c r="B28" s="380">
        <v>0.002034223763219211</v>
      </c>
      <c r="C28" s="380">
        <v>0.00016897100324820297</v>
      </c>
      <c r="D28" s="380">
        <v>0.00010412845233307786</v>
      </c>
      <c r="E28" s="380">
        <v>0.00021790543439464093</v>
      </c>
      <c r="F28" s="380">
        <v>5.038011196964161E-05</v>
      </c>
      <c r="G28" s="380">
        <v>0.00011598023812644776</v>
      </c>
      <c r="H28" s="380">
        <v>0.00011222599088999514</v>
      </c>
      <c r="I28" s="380">
        <v>0.0015052819783340544</v>
      </c>
      <c r="J28" s="380">
        <v>0.00023204600033993508</v>
      </c>
      <c r="K28" s="380">
        <v>0.0003287626534850927</v>
      </c>
      <c r="L28" s="380">
        <v>0.00028513682597232625</v>
      </c>
      <c r="M28" s="380">
        <v>-0.8598301567763175</v>
      </c>
    </row>
    <row r="29" spans="1:13" ht="15">
      <c r="A29" s="120" t="s">
        <v>444</v>
      </c>
      <c r="B29" s="379">
        <v>0</v>
      </c>
      <c r="C29" s="379">
        <v>0</v>
      </c>
      <c r="D29" s="379">
        <v>0</v>
      </c>
      <c r="E29" s="379">
        <v>0</v>
      </c>
      <c r="F29" s="379">
        <v>0</v>
      </c>
      <c r="G29" s="379">
        <v>0</v>
      </c>
      <c r="H29" s="379">
        <v>0</v>
      </c>
      <c r="I29" s="379">
        <v>0</v>
      </c>
      <c r="J29" s="379">
        <v>0</v>
      </c>
      <c r="K29" s="379">
        <v>0</v>
      </c>
      <c r="L29" s="379">
        <v>0</v>
      </c>
      <c r="M29" s="705" t="s">
        <v>1031</v>
      </c>
    </row>
    <row r="30" spans="1:13" ht="15">
      <c r="A30" s="378" t="s">
        <v>436</v>
      </c>
      <c r="B30" s="380">
        <v>0</v>
      </c>
      <c r="C30" s="380">
        <v>0</v>
      </c>
      <c r="D30" s="380">
        <v>0</v>
      </c>
      <c r="E30" s="380">
        <v>0</v>
      </c>
      <c r="F30" s="380">
        <v>0</v>
      </c>
      <c r="G30" s="380">
        <v>0</v>
      </c>
      <c r="H30" s="380">
        <v>0</v>
      </c>
      <c r="I30" s="380">
        <v>0</v>
      </c>
      <c r="J30" s="380">
        <v>0</v>
      </c>
      <c r="K30" s="380">
        <v>0</v>
      </c>
      <c r="L30" s="380">
        <v>0</v>
      </c>
      <c r="M30" s="705" t="s">
        <v>1031</v>
      </c>
    </row>
    <row r="31" spans="1:13" ht="15">
      <c r="A31" s="120" t="s">
        <v>445</v>
      </c>
      <c r="B31" s="379">
        <v>495.64115999999996</v>
      </c>
      <c r="C31" s="379">
        <v>98.69932</v>
      </c>
      <c r="D31" s="379">
        <v>344.70532000000003</v>
      </c>
      <c r="E31" s="379">
        <v>24.03358</v>
      </c>
      <c r="F31" s="379">
        <v>29.46647</v>
      </c>
      <c r="G31" s="379">
        <v>33.35983</v>
      </c>
      <c r="H31" s="379">
        <v>431.5652</v>
      </c>
      <c r="I31" s="379">
        <v>20.740859999999998</v>
      </c>
      <c r="J31" s="379">
        <v>21.13919</v>
      </c>
      <c r="K31" s="379">
        <v>27.62551</v>
      </c>
      <c r="L31" s="379">
        <v>501.07076</v>
      </c>
      <c r="M31" s="380">
        <v>0.01095469956530648</v>
      </c>
    </row>
    <row r="32" spans="1:13" ht="15">
      <c r="A32" s="378" t="s">
        <v>436</v>
      </c>
      <c r="B32" s="380">
        <v>0.057131550013743086</v>
      </c>
      <c r="C32" s="380">
        <v>0.04785870554227171</v>
      </c>
      <c r="D32" s="380">
        <v>0.0792039178308362</v>
      </c>
      <c r="E32" s="380">
        <v>0.03153328329695541</v>
      </c>
      <c r="F32" s="380">
        <v>0.03706676798876618</v>
      </c>
      <c r="G32" s="380">
        <v>0.03243696367587035</v>
      </c>
      <c r="H32" s="380">
        <v>0.06220582360888135</v>
      </c>
      <c r="I32" s="380">
        <v>0.02105518763236669</v>
      </c>
      <c r="J32" s="380">
        <v>0.017333090070409726</v>
      </c>
      <c r="K32" s="380">
        <v>0.019307063989878963</v>
      </c>
      <c r="L32" s="380">
        <v>0.04739062365254901</v>
      </c>
      <c r="M32" s="380">
        <v>-0.17049994895729037</v>
      </c>
    </row>
    <row r="33" spans="1:13" ht="15">
      <c r="A33" s="120" t="s">
        <v>446</v>
      </c>
      <c r="B33" s="379">
        <v>130.32113999999999</v>
      </c>
      <c r="C33" s="379">
        <v>139.7014</v>
      </c>
      <c r="D33" s="379">
        <v>223.99233999999998</v>
      </c>
      <c r="E33" s="379">
        <v>10.61699</v>
      </c>
      <c r="F33" s="379">
        <v>9.949729999999999</v>
      </c>
      <c r="G33" s="379">
        <v>42.64083</v>
      </c>
      <c r="H33" s="379">
        <v>287.19989000000004</v>
      </c>
      <c r="I33" s="379">
        <v>35.6428</v>
      </c>
      <c r="J33" s="379">
        <v>30.983980000000003</v>
      </c>
      <c r="K33" s="379">
        <v>15.62285</v>
      </c>
      <c r="L33" s="379">
        <v>369.44952</v>
      </c>
      <c r="M33" s="380">
        <v>1.8349162691486587</v>
      </c>
    </row>
    <row r="34" spans="1:13" ht="15">
      <c r="A34" s="378" t="s">
        <v>436</v>
      </c>
      <c r="B34" s="380">
        <v>0.015021853164410348</v>
      </c>
      <c r="C34" s="380">
        <v>0.06774036707084827</v>
      </c>
      <c r="D34" s="380">
        <v>0.0514673544698896</v>
      </c>
      <c r="E34" s="380">
        <v>0.01393003262231189</v>
      </c>
      <c r="F34" s="380">
        <v>0.012516067702064974</v>
      </c>
      <c r="G34" s="380">
        <v>0.04146121409548439</v>
      </c>
      <c r="H34" s="380">
        <v>0.04139700257998126</v>
      </c>
      <c r="I34" s="380">
        <v>0.03618296646054791</v>
      </c>
      <c r="J34" s="380">
        <v>0.025405330860821706</v>
      </c>
      <c r="K34" s="380">
        <v>0.010918580857123746</v>
      </c>
      <c r="L34" s="380">
        <v>0.03494205720751871</v>
      </c>
      <c r="M34" s="380">
        <v>1.3260816641653204</v>
      </c>
    </row>
    <row r="35" spans="1:13" ht="15">
      <c r="A35" s="120" t="s">
        <v>447</v>
      </c>
      <c r="B35" s="379">
        <v>0</v>
      </c>
      <c r="C35" s="379">
        <v>0</v>
      </c>
      <c r="D35" s="379">
        <v>0</v>
      </c>
      <c r="E35" s="379">
        <v>0</v>
      </c>
      <c r="F35" s="379">
        <v>0</v>
      </c>
      <c r="G35" s="379">
        <v>0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705" t="s">
        <v>1031</v>
      </c>
    </row>
    <row r="36" spans="1:13" ht="15">
      <c r="A36" s="378" t="s">
        <v>436</v>
      </c>
      <c r="B36" s="380">
        <v>0</v>
      </c>
      <c r="C36" s="380">
        <v>0</v>
      </c>
      <c r="D36" s="380">
        <v>0</v>
      </c>
      <c r="E36" s="380">
        <v>0</v>
      </c>
      <c r="F36" s="380">
        <v>0</v>
      </c>
      <c r="G36" s="380">
        <v>0</v>
      </c>
      <c r="H36" s="380">
        <v>0</v>
      </c>
      <c r="I36" s="380">
        <v>0</v>
      </c>
      <c r="J36" s="380">
        <v>0</v>
      </c>
      <c r="K36" s="380">
        <v>0</v>
      </c>
      <c r="L36" s="380">
        <v>0</v>
      </c>
      <c r="M36" s="705" t="s">
        <v>1031</v>
      </c>
    </row>
    <row r="37" spans="1:13" ht="15">
      <c r="A37" s="120" t="s">
        <v>448</v>
      </c>
      <c r="B37" s="379">
        <v>1478.46631</v>
      </c>
      <c r="C37" s="379">
        <v>63.532160000000005</v>
      </c>
      <c r="D37" s="379">
        <v>231.59338</v>
      </c>
      <c r="E37" s="379">
        <v>38.62751</v>
      </c>
      <c r="F37" s="379">
        <v>142.27445</v>
      </c>
      <c r="G37" s="379">
        <v>165.51059</v>
      </c>
      <c r="H37" s="379">
        <v>578.0059299999999</v>
      </c>
      <c r="I37" s="379">
        <v>136.98006000000004</v>
      </c>
      <c r="J37" s="379">
        <v>414.7015</v>
      </c>
      <c r="K37" s="379">
        <v>486.99172</v>
      </c>
      <c r="L37" s="379">
        <v>1616.67921</v>
      </c>
      <c r="M37" s="380">
        <v>0.09348396988498164</v>
      </c>
    </row>
    <row r="38" spans="1:13" ht="15">
      <c r="A38" s="378" t="s">
        <v>436</v>
      </c>
      <c r="B38" s="380">
        <v>0.17041980922932068</v>
      </c>
      <c r="C38" s="380">
        <v>0.030806361562617585</v>
      </c>
      <c r="D38" s="380">
        <v>0.05321386696232488</v>
      </c>
      <c r="E38" s="380">
        <v>0.05068126412652539</v>
      </c>
      <c r="F38" s="380">
        <v>0.17897135384317547</v>
      </c>
      <c r="G38" s="380">
        <v>0.16093190510269</v>
      </c>
      <c r="H38" s="380">
        <v>0.08331379575199162</v>
      </c>
      <c r="I38" s="380">
        <v>0.13905599214270037</v>
      </c>
      <c r="J38" s="380">
        <v>0.3400347152295816</v>
      </c>
      <c r="K38" s="380">
        <v>0.34035137452960035</v>
      </c>
      <c r="L38" s="380">
        <v>0.15290342627059347</v>
      </c>
      <c r="M38" s="380">
        <v>-0.10278372589395857</v>
      </c>
    </row>
    <row r="39" spans="1:13" ht="15">
      <c r="A39" s="120" t="s">
        <v>449</v>
      </c>
      <c r="B39" s="379">
        <v>1.73947</v>
      </c>
      <c r="C39" s="379">
        <v>0.36116000000000004</v>
      </c>
      <c r="D39" s="379">
        <v>0.6928099999999999</v>
      </c>
      <c r="E39" s="379">
        <v>0.19805</v>
      </c>
      <c r="F39" s="379">
        <v>0.11606999999999999</v>
      </c>
      <c r="G39" s="379">
        <v>0.16734000000000002</v>
      </c>
      <c r="H39" s="379">
        <v>1.17427</v>
      </c>
      <c r="I39" s="379">
        <v>0.21272</v>
      </c>
      <c r="J39" s="379">
        <v>0</v>
      </c>
      <c r="K39" s="379">
        <v>0</v>
      </c>
      <c r="L39" s="379">
        <v>1.38699</v>
      </c>
      <c r="M39" s="380">
        <v>-0.20263643523602015</v>
      </c>
    </row>
    <row r="40" spans="1:13" ht="15">
      <c r="A40" s="378" t="s">
        <v>436</v>
      </c>
      <c r="B40" s="380">
        <v>0.00020050517455492538</v>
      </c>
      <c r="C40" s="380">
        <v>0.00017512430778293965</v>
      </c>
      <c r="D40" s="380">
        <v>0.00015918891623831517</v>
      </c>
      <c r="E40" s="380">
        <v>0.0002598517056951989</v>
      </c>
      <c r="F40" s="380">
        <v>0.0001460079799329913</v>
      </c>
      <c r="G40" s="380">
        <v>0.00016271070630516238</v>
      </c>
      <c r="H40" s="380">
        <v>0.00016925932046699108</v>
      </c>
      <c r="I40" s="380">
        <v>0.00021594377056481954</v>
      </c>
      <c r="J40" s="380">
        <v>0</v>
      </c>
      <c r="K40" s="380">
        <v>0</v>
      </c>
      <c r="L40" s="380">
        <v>0.00013117971820955776</v>
      </c>
      <c r="M40" s="380">
        <v>-0.34575395123469477</v>
      </c>
    </row>
    <row r="41" spans="1:13" ht="29.25" customHeight="1">
      <c r="A41" s="120" t="s">
        <v>450</v>
      </c>
      <c r="B41" s="379">
        <v>0</v>
      </c>
      <c r="C41" s="379">
        <v>0</v>
      </c>
      <c r="D41" s="379">
        <v>0</v>
      </c>
      <c r="E41" s="379">
        <v>0</v>
      </c>
      <c r="F41" s="379">
        <v>0</v>
      </c>
      <c r="G41" s="379">
        <v>0</v>
      </c>
      <c r="H41" s="379">
        <v>0</v>
      </c>
      <c r="I41" s="379">
        <v>0</v>
      </c>
      <c r="J41" s="379">
        <v>0</v>
      </c>
      <c r="K41" s="379">
        <v>0</v>
      </c>
      <c r="L41" s="379">
        <v>0</v>
      </c>
      <c r="M41" s="705" t="s">
        <v>1031</v>
      </c>
    </row>
    <row r="42" spans="1:13" ht="15">
      <c r="A42" s="378" t="s">
        <v>436</v>
      </c>
      <c r="B42" s="380">
        <v>0</v>
      </c>
      <c r="C42" s="380">
        <v>0</v>
      </c>
      <c r="D42" s="380">
        <v>0</v>
      </c>
      <c r="E42" s="380">
        <v>0</v>
      </c>
      <c r="F42" s="380">
        <v>0</v>
      </c>
      <c r="G42" s="380">
        <v>0</v>
      </c>
      <c r="H42" s="380">
        <v>0</v>
      </c>
      <c r="I42" s="380">
        <v>0</v>
      </c>
      <c r="J42" s="380">
        <v>0</v>
      </c>
      <c r="K42" s="380">
        <v>0</v>
      </c>
      <c r="L42" s="380">
        <v>0</v>
      </c>
      <c r="M42" s="705" t="s">
        <v>1031</v>
      </c>
    </row>
    <row r="43" spans="1:13" ht="30.75" customHeight="1">
      <c r="A43" s="120" t="s">
        <v>451</v>
      </c>
      <c r="B43" s="379">
        <v>0</v>
      </c>
      <c r="C43" s="379">
        <v>0</v>
      </c>
      <c r="D43" s="379">
        <v>0</v>
      </c>
      <c r="E43" s="379">
        <v>0</v>
      </c>
      <c r="F43" s="379">
        <v>0</v>
      </c>
      <c r="G43" s="379">
        <v>0</v>
      </c>
      <c r="H43" s="379">
        <v>0</v>
      </c>
      <c r="I43" s="379">
        <v>0</v>
      </c>
      <c r="J43" s="379">
        <v>0</v>
      </c>
      <c r="K43" s="379">
        <v>0</v>
      </c>
      <c r="L43" s="379">
        <v>0</v>
      </c>
      <c r="M43" s="705" t="s">
        <v>1031</v>
      </c>
    </row>
    <row r="44" spans="1:13" ht="15">
      <c r="A44" s="378" t="s">
        <v>436</v>
      </c>
      <c r="B44" s="380">
        <v>0</v>
      </c>
      <c r="C44" s="380">
        <v>0</v>
      </c>
      <c r="D44" s="380">
        <v>0</v>
      </c>
      <c r="E44" s="380">
        <v>0</v>
      </c>
      <c r="F44" s="380">
        <v>0</v>
      </c>
      <c r="G44" s="380">
        <v>0</v>
      </c>
      <c r="H44" s="380">
        <v>0</v>
      </c>
      <c r="I44" s="380">
        <v>0</v>
      </c>
      <c r="J44" s="380">
        <v>0</v>
      </c>
      <c r="K44" s="380">
        <v>0</v>
      </c>
      <c r="L44" s="380">
        <v>0</v>
      </c>
      <c r="M44" s="705" t="s">
        <v>1031</v>
      </c>
    </row>
    <row r="45" spans="1:13" ht="28.5" customHeight="1">
      <c r="A45" s="120" t="s">
        <v>452</v>
      </c>
      <c r="B45" s="379">
        <v>176.42694</v>
      </c>
      <c r="C45" s="379">
        <v>50.933930000000004</v>
      </c>
      <c r="D45" s="379">
        <v>52.40909</v>
      </c>
      <c r="E45" s="379">
        <v>0.72637</v>
      </c>
      <c r="F45" s="379">
        <v>22.259619999999998</v>
      </c>
      <c r="G45" s="379">
        <v>0</v>
      </c>
      <c r="H45" s="379">
        <v>75.39508000000001</v>
      </c>
      <c r="I45" s="379">
        <v>0</v>
      </c>
      <c r="J45" s="379">
        <v>30.61224</v>
      </c>
      <c r="K45" s="379">
        <v>0</v>
      </c>
      <c r="L45" s="379">
        <v>106.00732</v>
      </c>
      <c r="M45" s="380">
        <v>-0.39914323742167723</v>
      </c>
    </row>
    <row r="46" spans="1:13" ht="15">
      <c r="A46" s="378" t="s">
        <v>436</v>
      </c>
      <c r="B46" s="380">
        <v>0.02033637510327361</v>
      </c>
      <c r="C46" s="380">
        <v>0.02469755574790869</v>
      </c>
      <c r="D46" s="380">
        <v>0.01204218506969634</v>
      </c>
      <c r="E46" s="380">
        <v>0.0009530345037405788</v>
      </c>
      <c r="F46" s="380">
        <v>0.028001052384561145</v>
      </c>
      <c r="G46" s="380">
        <v>0</v>
      </c>
      <c r="H46" s="380">
        <v>0.01086744957067321</v>
      </c>
      <c r="I46" s="380">
        <v>0</v>
      </c>
      <c r="J46" s="380">
        <v>0.025100522450339842</v>
      </c>
      <c r="K46" s="380">
        <v>0</v>
      </c>
      <c r="L46" s="380">
        <v>0.010026035058472244</v>
      </c>
      <c r="M46" s="380">
        <v>-0.5069900605414028</v>
      </c>
    </row>
    <row r="47" spans="1:13" ht="15">
      <c r="A47" s="120" t="s">
        <v>453</v>
      </c>
      <c r="B47" s="379">
        <v>25.297240000000002</v>
      </c>
      <c r="C47" s="379">
        <v>3.16411</v>
      </c>
      <c r="D47" s="379">
        <v>16.13619</v>
      </c>
      <c r="E47" s="379">
        <v>15.51998</v>
      </c>
      <c r="F47" s="379">
        <v>47.10441</v>
      </c>
      <c r="G47" s="379">
        <v>44.95591</v>
      </c>
      <c r="H47" s="379">
        <v>123.71649000000001</v>
      </c>
      <c r="I47" s="379">
        <v>51.22914</v>
      </c>
      <c r="J47" s="379">
        <v>260.07120000000003</v>
      </c>
      <c r="K47" s="379">
        <v>160.19939000000002</v>
      </c>
      <c r="L47" s="379">
        <v>595.21622</v>
      </c>
      <c r="M47" s="380">
        <v>22.528899595370877</v>
      </c>
    </row>
    <row r="48" spans="1:13" ht="15">
      <c r="A48" s="378" t="s">
        <v>436</v>
      </c>
      <c r="B48" s="380">
        <v>0.0029159614836460766</v>
      </c>
      <c r="C48" s="380">
        <v>0.0015342578732392212</v>
      </c>
      <c r="D48" s="380">
        <v>0.0037076580856447495</v>
      </c>
      <c r="E48" s="380">
        <v>0.020363005682178102</v>
      </c>
      <c r="F48" s="380">
        <v>0.05925406866576545</v>
      </c>
      <c r="G48" s="380">
        <v>0.04371224972326588</v>
      </c>
      <c r="H48" s="380">
        <v>0.017832499363827144</v>
      </c>
      <c r="I48" s="380">
        <v>0.05200551736739855</v>
      </c>
      <c r="J48" s="380">
        <v>0.21324551859931917</v>
      </c>
      <c r="K48" s="380">
        <v>0.11196100538486263</v>
      </c>
      <c r="L48" s="380">
        <v>0.056294779351947835</v>
      </c>
      <c r="M48" s="380">
        <v>18.30573488973443</v>
      </c>
    </row>
    <row r="49" spans="1:13" ht="15">
      <c r="A49" s="120" t="s">
        <v>454</v>
      </c>
      <c r="B49" s="379">
        <v>4897.417640000001</v>
      </c>
      <c r="C49" s="379">
        <v>1170.2498799999998</v>
      </c>
      <c r="D49" s="379">
        <v>2518.37271</v>
      </c>
      <c r="E49" s="379">
        <v>537.6978099999999</v>
      </c>
      <c r="F49" s="379">
        <v>465.01815999999997</v>
      </c>
      <c r="G49" s="379">
        <v>502.39143999999993</v>
      </c>
      <c r="H49" s="379">
        <v>4023.4801199999997</v>
      </c>
      <c r="I49" s="379">
        <v>563.82715</v>
      </c>
      <c r="J49" s="379">
        <v>287.72078999999997</v>
      </c>
      <c r="K49" s="379">
        <v>613.1569000000001</v>
      </c>
      <c r="L49" s="379">
        <v>5488.1849600000005</v>
      </c>
      <c r="M49" s="380">
        <v>0.12062833179160926</v>
      </c>
    </row>
    <row r="50" spans="1:13" ht="15">
      <c r="A50" s="378" t="s">
        <v>436</v>
      </c>
      <c r="B50" s="380">
        <v>0.5645153861673791</v>
      </c>
      <c r="C50" s="380">
        <v>0.5674471153174996</v>
      </c>
      <c r="D50" s="380">
        <v>0.5786536314271572</v>
      </c>
      <c r="E50" s="380">
        <v>0.7054869632773186</v>
      </c>
      <c r="F50" s="380">
        <v>0.5849604736258857</v>
      </c>
      <c r="G50" s="380">
        <v>0.4884932833994717</v>
      </c>
      <c r="H50" s="380">
        <v>0.5799445706895754</v>
      </c>
      <c r="I50" s="380">
        <v>0.5723719477144419</v>
      </c>
      <c r="J50" s="380">
        <v>0.23591681460829111</v>
      </c>
      <c r="K50" s="380">
        <v>0.4285263694366481</v>
      </c>
      <c r="L50" s="380">
        <v>0.5190654269567431</v>
      </c>
      <c r="M50" s="380">
        <v>-0.08051146226359907</v>
      </c>
    </row>
    <row r="51" spans="1:13" ht="15">
      <c r="A51" s="120" t="s">
        <v>455</v>
      </c>
      <c r="B51" s="379">
        <v>1360.39875</v>
      </c>
      <c r="C51" s="379">
        <v>502.34746</v>
      </c>
      <c r="D51" s="379">
        <v>919.80124</v>
      </c>
      <c r="E51" s="379">
        <v>106.82505</v>
      </c>
      <c r="F51" s="379">
        <v>70.71761000000001</v>
      </c>
      <c r="G51" s="379">
        <v>226.44955</v>
      </c>
      <c r="H51" s="379">
        <v>1323.79345</v>
      </c>
      <c r="I51" s="379">
        <v>164.74021000000002</v>
      </c>
      <c r="J51" s="379">
        <v>171.46531</v>
      </c>
      <c r="K51" s="379">
        <v>124.38711</v>
      </c>
      <c r="L51" s="379">
        <v>1784.38608</v>
      </c>
      <c r="M51" s="380">
        <v>0.3116640102763988</v>
      </c>
    </row>
    <row r="52" spans="1:13" ht="15">
      <c r="A52" s="378" t="s">
        <v>436</v>
      </c>
      <c r="B52" s="380">
        <v>0.15681040134814184</v>
      </c>
      <c r="C52" s="380">
        <v>0.24358525639333803</v>
      </c>
      <c r="D52" s="380">
        <v>0.21134533645625558</v>
      </c>
      <c r="E52" s="380">
        <v>0.14015991645278925</v>
      </c>
      <c r="F52" s="380">
        <v>0.088957830462558</v>
      </c>
      <c r="G52" s="380">
        <v>0.2201850497369797</v>
      </c>
      <c r="H52" s="380">
        <v>0.1908116359829117</v>
      </c>
      <c r="I52" s="380">
        <v>0.1672368470808584</v>
      </c>
      <c r="J52" s="380">
        <v>0.14059307202313454</v>
      </c>
      <c r="K52" s="380">
        <v>0.08693232784792439</v>
      </c>
      <c r="L52" s="380">
        <v>0.1687649248743375</v>
      </c>
      <c r="M52" s="380">
        <v>0.07623552661953137</v>
      </c>
    </row>
    <row r="53" spans="1:13" ht="15">
      <c r="A53" s="378" t="s">
        <v>1033</v>
      </c>
      <c r="B53" s="379">
        <v>4.08898</v>
      </c>
      <c r="C53" s="379">
        <v>1.13907</v>
      </c>
      <c r="D53" s="379">
        <v>2.21706</v>
      </c>
      <c r="E53" s="379">
        <v>0.21925</v>
      </c>
      <c r="F53" s="379">
        <v>0.10576</v>
      </c>
      <c r="G53" s="379">
        <v>0.32011</v>
      </c>
      <c r="H53" s="379">
        <v>2.86218</v>
      </c>
      <c r="I53" s="379">
        <v>0.24353999999999998</v>
      </c>
      <c r="J53" s="379">
        <v>0.35564999999999997</v>
      </c>
      <c r="K53" s="379">
        <v>0.65278</v>
      </c>
      <c r="L53" s="379">
        <v>4.1141499999999995</v>
      </c>
      <c r="M53" s="380">
        <v>0.006155569359595603</v>
      </c>
    </row>
    <row r="54" spans="1:13" ht="15">
      <c r="A54" s="378" t="s">
        <v>436</v>
      </c>
      <c r="B54" s="380">
        <v>0.0004713284211004494</v>
      </c>
      <c r="C54" s="380">
        <v>0.0005523281793839656</v>
      </c>
      <c r="D54" s="380">
        <v>0.0005094201565152336</v>
      </c>
      <c r="E54" s="380">
        <v>0.0002876671874459599</v>
      </c>
      <c r="F54" s="380">
        <v>0.0001330387176506691</v>
      </c>
      <c r="G54" s="380">
        <v>0.0003112544770846512</v>
      </c>
      <c r="H54" s="380">
        <v>0.0004125547291970437</v>
      </c>
      <c r="I54" s="380">
        <v>0.0002472308475148371</v>
      </c>
      <c r="J54" s="380">
        <v>0.00029161540643426825</v>
      </c>
      <c r="K54" s="380">
        <v>0.000456218373210601</v>
      </c>
      <c r="L54" s="380">
        <v>0.0003891109796551179</v>
      </c>
      <c r="M54" s="380">
        <v>-0.1744376909276374</v>
      </c>
    </row>
    <row r="55" spans="1:13" ht="15">
      <c r="A55" s="378" t="s">
        <v>456</v>
      </c>
      <c r="B55" s="379">
        <v>57.07181</v>
      </c>
      <c r="C55" s="379">
        <v>9.24892</v>
      </c>
      <c r="D55" s="379">
        <v>16.64764</v>
      </c>
      <c r="E55" s="379">
        <v>1.1734</v>
      </c>
      <c r="F55" s="379">
        <v>6.58525</v>
      </c>
      <c r="G55" s="379">
        <v>11.470310000000001</v>
      </c>
      <c r="H55" s="379">
        <v>35.8766</v>
      </c>
      <c r="I55" s="379">
        <v>3.38771</v>
      </c>
      <c r="J55" s="379">
        <v>1.32456</v>
      </c>
      <c r="K55" s="379">
        <v>1.36704</v>
      </c>
      <c r="L55" s="379">
        <v>41.95591</v>
      </c>
      <c r="M55" s="380">
        <v>-0.26485755401834976</v>
      </c>
    </row>
    <row r="56" spans="1:13" ht="15">
      <c r="A56" s="378" t="s">
        <v>436</v>
      </c>
      <c r="B56" s="380">
        <v>0.006578551642865663</v>
      </c>
      <c r="C56" s="380">
        <v>0.004484745577416619</v>
      </c>
      <c r="D56" s="380">
        <v>0.003825175400940554</v>
      </c>
      <c r="E56" s="380">
        <v>0.001539560673884102</v>
      </c>
      <c r="F56" s="380">
        <v>0.008283786076106928</v>
      </c>
      <c r="G56" s="380">
        <v>0.011152995348626552</v>
      </c>
      <c r="H56" s="380">
        <v>0.005171254427572921</v>
      </c>
      <c r="I56" s="380">
        <v>0.0034390507285640506</v>
      </c>
      <c r="J56" s="380">
        <v>0.0010860736756546445</v>
      </c>
      <c r="K56" s="380">
        <v>0.0009554042172153252</v>
      </c>
      <c r="L56" s="380">
        <v>0.003968135639785122</v>
      </c>
      <c r="M56" s="380">
        <v>-0.39680710052819856</v>
      </c>
    </row>
    <row r="57" spans="1:13" ht="15">
      <c r="A57" s="378" t="s">
        <v>457</v>
      </c>
      <c r="B57" s="379">
        <v>30.91973</v>
      </c>
      <c r="C57" s="379">
        <v>22.58063</v>
      </c>
      <c r="D57" s="379">
        <v>25.103650000000002</v>
      </c>
      <c r="E57" s="379">
        <v>26.36141</v>
      </c>
      <c r="F57" s="379">
        <v>1.31897</v>
      </c>
      <c r="G57" s="379">
        <v>1.0658800000000002</v>
      </c>
      <c r="H57" s="379">
        <v>53.84991</v>
      </c>
      <c r="I57" s="379">
        <v>6.58425</v>
      </c>
      <c r="J57" s="379">
        <v>0.92835</v>
      </c>
      <c r="K57" s="379">
        <v>0.37616000000000005</v>
      </c>
      <c r="L57" s="379">
        <v>61.73867</v>
      </c>
      <c r="M57" s="380">
        <v>0.9967402690773819</v>
      </c>
    </row>
    <row r="58" spans="1:13" ht="15">
      <c r="A58" s="378" t="s">
        <v>436</v>
      </c>
      <c r="B58" s="380">
        <v>0.003564054488344819</v>
      </c>
      <c r="C58" s="380">
        <v>0.010949211424445344</v>
      </c>
      <c r="D58" s="380">
        <v>0.005768136772168388</v>
      </c>
      <c r="E58" s="380">
        <v>0.03458751503676078</v>
      </c>
      <c r="F58" s="380">
        <v>0.0016591724415630014</v>
      </c>
      <c r="G58" s="380">
        <v>0.0010363934960950548</v>
      </c>
      <c r="H58" s="380">
        <v>0.007761927984031465</v>
      </c>
      <c r="I58" s="380">
        <v>0.006684034276708411</v>
      </c>
      <c r="J58" s="380">
        <v>0.0007612010756734231</v>
      </c>
      <c r="K58" s="380">
        <v>0.00026289271005070576</v>
      </c>
      <c r="L58" s="380">
        <v>0.0058391634642159474</v>
      </c>
      <c r="M58" s="380">
        <v>0.638348539089735</v>
      </c>
    </row>
    <row r="59" spans="1:13" ht="15">
      <c r="A59" s="378" t="s">
        <v>30</v>
      </c>
      <c r="B59" s="381">
        <v>8675.436950000003</v>
      </c>
      <c r="C59" s="381">
        <v>2062.3065099999994</v>
      </c>
      <c r="D59" s="381">
        <v>4352.12461</v>
      </c>
      <c r="E59" s="381">
        <v>762.16548</v>
      </c>
      <c r="F59" s="381">
        <v>794.9565499999999</v>
      </c>
      <c r="G59" s="381">
        <v>1028.45107</v>
      </c>
      <c r="H59" s="381">
        <v>6937.6977099999995</v>
      </c>
      <c r="I59" s="381">
        <v>985.07125</v>
      </c>
      <c r="J59" s="381">
        <v>1219.58577</v>
      </c>
      <c r="K59" s="381">
        <v>1430.84987</v>
      </c>
      <c r="L59" s="381">
        <v>10573.204600000001</v>
      </c>
      <c r="M59" s="382">
        <v>0.2187518232150829</v>
      </c>
    </row>
    <row r="60" spans="1:13" ht="15">
      <c r="A60" s="383" t="s">
        <v>436</v>
      </c>
      <c r="B60" s="382">
        <v>0.9999999999999996</v>
      </c>
      <c r="C60" s="382">
        <v>1.0000000000000002</v>
      </c>
      <c r="D60" s="382">
        <v>1.0000000000000002</v>
      </c>
      <c r="E60" s="382">
        <v>0.9999999999999999</v>
      </c>
      <c r="F60" s="382">
        <v>1.0000000000000002</v>
      </c>
      <c r="G60" s="382">
        <v>0.9999999999999999</v>
      </c>
      <c r="H60" s="382">
        <v>1</v>
      </c>
      <c r="I60" s="382">
        <v>0.9999999999999999</v>
      </c>
      <c r="J60" s="382">
        <v>1</v>
      </c>
      <c r="K60" s="382">
        <v>1</v>
      </c>
      <c r="L60" s="382">
        <v>0.9999999999999999</v>
      </c>
      <c r="M60" s="381">
        <v>0</v>
      </c>
    </row>
    <row r="61" spans="1:13" ht="6" customHeight="1">
      <c r="A61" s="345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90"/>
    </row>
    <row r="62" spans="1:13" ht="15">
      <c r="A62" s="386" t="s">
        <v>440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</row>
    <row r="63" ht="15" hidden="1"/>
  </sheetData>
  <sheetProtection/>
  <mergeCells count="14">
    <mergeCell ref="A19:M19"/>
    <mergeCell ref="A20:M20"/>
    <mergeCell ref="A21:M21"/>
    <mergeCell ref="B23:D23"/>
    <mergeCell ref="E23:G23"/>
    <mergeCell ref="I23:K23"/>
    <mergeCell ref="M23:M24"/>
    <mergeCell ref="A1:M1"/>
    <mergeCell ref="A2:M2"/>
    <mergeCell ref="A3:M3"/>
    <mergeCell ref="B5:D5"/>
    <mergeCell ref="E5:G5"/>
    <mergeCell ref="I5:K5"/>
    <mergeCell ref="M5:M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6" sqref="B6:L6"/>
    </sheetView>
  </sheetViews>
  <sheetFormatPr defaultColWidth="0" defaultRowHeight="12.75" zeroHeight="1"/>
  <cols>
    <col min="1" max="1" width="25.7109375" style="334" customWidth="1"/>
    <col min="2" max="13" width="11.421875" style="334" customWidth="1"/>
    <col min="14" max="16384" width="11.421875" style="334" hidden="1" customWidth="1"/>
  </cols>
  <sheetData>
    <row r="1" spans="1:13" ht="15.75">
      <c r="A1" s="849" t="s">
        <v>458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</row>
    <row r="2" spans="1:13" ht="15.75">
      <c r="A2" s="850" t="s">
        <v>1714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</row>
    <row r="3" spans="1:13" ht="15.75">
      <c r="A3" s="851" t="s">
        <v>658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</row>
    <row r="4" ht="3.75" customHeight="1"/>
    <row r="5" spans="1:13" ht="15" customHeight="1">
      <c r="A5" s="392"/>
      <c r="B5" s="854" t="s">
        <v>433</v>
      </c>
      <c r="C5" s="854"/>
      <c r="D5" s="854"/>
      <c r="E5" s="854" t="s">
        <v>434</v>
      </c>
      <c r="F5" s="854"/>
      <c r="G5" s="854"/>
      <c r="H5" s="393" t="s">
        <v>433</v>
      </c>
      <c r="I5" s="854" t="s">
        <v>434</v>
      </c>
      <c r="J5" s="854"/>
      <c r="K5" s="854"/>
      <c r="L5" s="393" t="s">
        <v>433</v>
      </c>
      <c r="M5" s="855" t="s">
        <v>435</v>
      </c>
    </row>
    <row r="6" spans="1:13" ht="15">
      <c r="A6" s="392"/>
      <c r="B6" s="377">
        <v>41274</v>
      </c>
      <c r="C6" s="377">
        <v>41364</v>
      </c>
      <c r="D6" s="377">
        <v>41455</v>
      </c>
      <c r="E6" s="377">
        <v>41486</v>
      </c>
      <c r="F6" s="377">
        <v>41517</v>
      </c>
      <c r="G6" s="377">
        <v>41547</v>
      </c>
      <c r="H6" s="377">
        <v>41547</v>
      </c>
      <c r="I6" s="377">
        <v>41578</v>
      </c>
      <c r="J6" s="377">
        <v>41608</v>
      </c>
      <c r="K6" s="377">
        <v>41639</v>
      </c>
      <c r="L6" s="377">
        <v>41639</v>
      </c>
      <c r="M6" s="855"/>
    </row>
    <row r="7" spans="1:13" ht="15">
      <c r="A7" s="378" t="s">
        <v>743</v>
      </c>
      <c r="B7" s="379">
        <v>3162.0774</v>
      </c>
      <c r="C7" s="379">
        <v>816.24517</v>
      </c>
      <c r="D7" s="379">
        <v>1650.02976</v>
      </c>
      <c r="E7" s="379">
        <v>270.33126</v>
      </c>
      <c r="F7" s="379">
        <v>336.59283</v>
      </c>
      <c r="G7" s="379">
        <v>407.70001</v>
      </c>
      <c r="H7" s="379">
        <v>2664.65386</v>
      </c>
      <c r="I7" s="379">
        <v>448.59166999999997</v>
      </c>
      <c r="J7" s="379">
        <v>562.25652</v>
      </c>
      <c r="K7" s="379">
        <v>758.18947</v>
      </c>
      <c r="L7" s="379">
        <v>4433.691519999999</v>
      </c>
      <c r="M7" s="394">
        <v>0.4021451593816141</v>
      </c>
    </row>
    <row r="8" spans="1:13" ht="15">
      <c r="A8" s="378" t="s">
        <v>436</v>
      </c>
      <c r="B8" s="380">
        <v>0.40960671971122614</v>
      </c>
      <c r="C8" s="380">
        <v>0.46969900151845595</v>
      </c>
      <c r="D8" s="380">
        <v>0.4314891458980173</v>
      </c>
      <c r="E8" s="380">
        <v>0.38234198956107845</v>
      </c>
      <c r="F8" s="380">
        <v>0.44572396018469357</v>
      </c>
      <c r="G8" s="380">
        <v>0.44934736622603</v>
      </c>
      <c r="H8" s="380">
        <v>0.4302303493531251</v>
      </c>
      <c r="I8" s="380">
        <v>0.49330181348195795</v>
      </c>
      <c r="J8" s="380">
        <v>0.4734436714451013</v>
      </c>
      <c r="K8" s="380">
        <v>0.5457797162880731</v>
      </c>
      <c r="L8" s="380">
        <v>0.45804055559602286</v>
      </c>
      <c r="M8" s="394">
        <v>0.11824472977138334</v>
      </c>
    </row>
    <row r="9" spans="1:13" ht="15">
      <c r="A9" s="378" t="s">
        <v>437</v>
      </c>
      <c r="B9" s="379">
        <v>665.9491999999999</v>
      </c>
      <c r="C9" s="379">
        <v>208.72451</v>
      </c>
      <c r="D9" s="379">
        <v>453.97022</v>
      </c>
      <c r="E9" s="379">
        <v>26.861729999999998</v>
      </c>
      <c r="F9" s="379">
        <v>36.55757</v>
      </c>
      <c r="G9" s="379">
        <v>48.114110000000004</v>
      </c>
      <c r="H9" s="379">
        <v>565.50363</v>
      </c>
      <c r="I9" s="379">
        <v>26.70933</v>
      </c>
      <c r="J9" s="379">
        <v>48.927980000000005</v>
      </c>
      <c r="K9" s="379">
        <v>5.61897</v>
      </c>
      <c r="L9" s="379">
        <v>646.75991</v>
      </c>
      <c r="M9" s="394">
        <v>-0.028814945644502488</v>
      </c>
    </row>
    <row r="10" spans="1:13" ht="15">
      <c r="A10" s="378" t="s">
        <v>436</v>
      </c>
      <c r="B10" s="380">
        <v>0.08626520884856116</v>
      </c>
      <c r="C10" s="380">
        <v>0.12010814586434732</v>
      </c>
      <c r="D10" s="380">
        <v>0.11871496335371248</v>
      </c>
      <c r="E10" s="380">
        <v>0.03799178567529522</v>
      </c>
      <c r="F10" s="380">
        <v>0.04841037426474339</v>
      </c>
      <c r="G10" s="380">
        <v>0.053029060771446854</v>
      </c>
      <c r="H10" s="380">
        <v>0.09130522652400354</v>
      </c>
      <c r="I10" s="380">
        <v>0.029371390079285388</v>
      </c>
      <c r="J10" s="380">
        <v>0.041199419950866</v>
      </c>
      <c r="K10" s="380">
        <v>0.004044793516363653</v>
      </c>
      <c r="L10" s="380">
        <v>0.06681616598207396</v>
      </c>
      <c r="M10" s="394">
        <v>-0.2254563934416487</v>
      </c>
    </row>
    <row r="11" spans="1:13" ht="15">
      <c r="A11" s="378" t="s">
        <v>459</v>
      </c>
      <c r="B11" s="379">
        <v>3891.76228</v>
      </c>
      <c r="C11" s="379">
        <v>712.8351</v>
      </c>
      <c r="D11" s="379">
        <v>1720.0354</v>
      </c>
      <c r="E11" s="379">
        <v>409.84747999999996</v>
      </c>
      <c r="F11" s="379">
        <v>382.00943</v>
      </c>
      <c r="G11" s="379">
        <v>451.50178000000005</v>
      </c>
      <c r="H11" s="379">
        <v>2963.39409</v>
      </c>
      <c r="I11" s="379">
        <v>434.06453999999997</v>
      </c>
      <c r="J11" s="379">
        <v>576.4045500000001</v>
      </c>
      <c r="K11" s="379">
        <v>625.37743</v>
      </c>
      <c r="L11" s="379">
        <v>4599.240610000001</v>
      </c>
      <c r="M11" s="394">
        <v>0.18178868057686204</v>
      </c>
    </row>
    <row r="12" spans="1:13" ht="15">
      <c r="A12" s="378" t="s">
        <v>436</v>
      </c>
      <c r="B12" s="380">
        <v>0.5041280714402128</v>
      </c>
      <c r="C12" s="380">
        <v>0.41019285261719673</v>
      </c>
      <c r="D12" s="380">
        <v>0.4497958907482702</v>
      </c>
      <c r="E12" s="380">
        <v>0.5796662247636263</v>
      </c>
      <c r="F12" s="380">
        <v>0.5058656655505629</v>
      </c>
      <c r="G12" s="380">
        <v>0.4976235730025232</v>
      </c>
      <c r="H12" s="380">
        <v>0.4784644241228713</v>
      </c>
      <c r="I12" s="380">
        <v>0.4773267964387566</v>
      </c>
      <c r="J12" s="380">
        <v>0.4853569086040327</v>
      </c>
      <c r="K12" s="380">
        <v>0.45017549019556324</v>
      </c>
      <c r="L12" s="380">
        <v>0.47514327842190324</v>
      </c>
      <c r="M12" s="394">
        <v>-0.05749489992791834</v>
      </c>
    </row>
    <row r="13" spans="1:13" ht="15">
      <c r="A13" s="378" t="s">
        <v>30</v>
      </c>
      <c r="B13" s="381">
        <v>7719.788879999999</v>
      </c>
      <c r="C13" s="381">
        <v>1737.80478</v>
      </c>
      <c r="D13" s="381">
        <v>3824.03538</v>
      </c>
      <c r="E13" s="381">
        <v>707.04047</v>
      </c>
      <c r="F13" s="381">
        <v>755.15983</v>
      </c>
      <c r="G13" s="381">
        <v>907.3159</v>
      </c>
      <c r="H13" s="381">
        <v>6193.55158</v>
      </c>
      <c r="I13" s="381">
        <v>909.36554</v>
      </c>
      <c r="J13" s="381">
        <v>1187.58905</v>
      </c>
      <c r="K13" s="381">
        <v>1389.18587</v>
      </c>
      <c r="L13" s="381">
        <v>9679.69204</v>
      </c>
      <c r="M13" s="395">
        <v>0.25388040922694244</v>
      </c>
    </row>
    <row r="14" spans="1:13" ht="15">
      <c r="A14" s="383" t="s">
        <v>436</v>
      </c>
      <c r="B14" s="382">
        <v>1</v>
      </c>
      <c r="C14" s="382">
        <v>1</v>
      </c>
      <c r="D14" s="382">
        <v>1</v>
      </c>
      <c r="E14" s="382">
        <v>1</v>
      </c>
      <c r="F14" s="382">
        <v>0.9999999999999998</v>
      </c>
      <c r="G14" s="382">
        <v>1</v>
      </c>
      <c r="H14" s="382">
        <v>1</v>
      </c>
      <c r="I14" s="382">
        <v>1</v>
      </c>
      <c r="J14" s="382">
        <v>1</v>
      </c>
      <c r="K14" s="382">
        <v>1</v>
      </c>
      <c r="L14" s="382">
        <v>1</v>
      </c>
      <c r="M14" s="379"/>
    </row>
    <row r="15" spans="1:13" ht="3.75" customHeight="1">
      <c r="A15" s="345"/>
      <c r="B15" s="384"/>
      <c r="C15" s="384"/>
      <c r="D15" s="384"/>
      <c r="E15" s="385"/>
      <c r="F15" s="385"/>
      <c r="G15" s="385"/>
      <c r="H15" s="385"/>
      <c r="I15" s="385"/>
      <c r="J15" s="385"/>
      <c r="K15" s="385"/>
      <c r="L15" s="385"/>
      <c r="M15" s="396"/>
    </row>
    <row r="16" spans="1:13" ht="15">
      <c r="A16" s="386" t="s">
        <v>440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</row>
    <row r="17" spans="1:13" ht="15">
      <c r="A17" s="386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97"/>
      <c r="M17" s="386"/>
    </row>
    <row r="18" spans="1:13" ht="15">
      <c r="A18" s="386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</row>
    <row r="19" spans="1:13" ht="15.75">
      <c r="A19" s="849" t="s">
        <v>460</v>
      </c>
      <c r="B19" s="849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</row>
    <row r="20" spans="1:13" ht="15.75">
      <c r="A20" s="850" t="s">
        <v>1714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850"/>
      <c r="M20" s="850"/>
    </row>
    <row r="21" spans="1:13" ht="15.75">
      <c r="A21" s="851" t="s">
        <v>658</v>
      </c>
      <c r="B21" s="851"/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</row>
    <row r="22" spans="1:13" ht="3.75" customHeight="1">
      <c r="A22" s="398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</row>
    <row r="23" spans="1:13" ht="15" customHeight="1">
      <c r="A23" s="399"/>
      <c r="B23" s="856" t="s">
        <v>433</v>
      </c>
      <c r="C23" s="856"/>
      <c r="D23" s="856"/>
      <c r="E23" s="856" t="s">
        <v>434</v>
      </c>
      <c r="F23" s="856"/>
      <c r="G23" s="856"/>
      <c r="H23" s="400" t="s">
        <v>433</v>
      </c>
      <c r="I23" s="856" t="s">
        <v>434</v>
      </c>
      <c r="J23" s="856"/>
      <c r="K23" s="856"/>
      <c r="L23" s="400" t="s">
        <v>433</v>
      </c>
      <c r="M23" s="857" t="s">
        <v>435</v>
      </c>
    </row>
    <row r="24" spans="1:13" ht="15">
      <c r="A24" s="399"/>
      <c r="B24" s="377">
        <v>41274</v>
      </c>
      <c r="C24" s="377">
        <v>41364</v>
      </c>
      <c r="D24" s="377">
        <v>41455</v>
      </c>
      <c r="E24" s="377">
        <v>41486</v>
      </c>
      <c r="F24" s="377">
        <v>41517</v>
      </c>
      <c r="G24" s="377">
        <v>41547</v>
      </c>
      <c r="H24" s="377">
        <v>41547</v>
      </c>
      <c r="I24" s="377">
        <v>41578</v>
      </c>
      <c r="J24" s="377">
        <v>41608</v>
      </c>
      <c r="K24" s="377">
        <v>41639</v>
      </c>
      <c r="L24" s="377">
        <v>41639</v>
      </c>
      <c r="M24" s="857"/>
    </row>
    <row r="25" spans="1:13" ht="23.25" customHeight="1">
      <c r="A25" s="120" t="s">
        <v>443</v>
      </c>
      <c r="B25" s="379">
        <v>17.647779999999997</v>
      </c>
      <c r="C25" s="379">
        <v>0.34847</v>
      </c>
      <c r="D25" s="379">
        <v>0.45318</v>
      </c>
      <c r="E25" s="379">
        <v>0.16608</v>
      </c>
      <c r="F25" s="379">
        <v>0.040049999999999995</v>
      </c>
      <c r="G25" s="379">
        <v>0.11928</v>
      </c>
      <c r="H25" s="379">
        <v>0.77859</v>
      </c>
      <c r="I25" s="379">
        <v>1.48281</v>
      </c>
      <c r="J25" s="379">
        <v>0.283</v>
      </c>
      <c r="K25" s="379">
        <v>0.47041000000000005</v>
      </c>
      <c r="L25" s="379">
        <v>3.0148099999999998</v>
      </c>
      <c r="M25" s="394">
        <v>-0.8291677480113646</v>
      </c>
    </row>
    <row r="26" spans="1:13" ht="15">
      <c r="A26" s="378" t="s">
        <v>436</v>
      </c>
      <c r="B26" s="380">
        <v>0.002286044382084189</v>
      </c>
      <c r="C26" s="380">
        <v>0.00020052309903302262</v>
      </c>
      <c r="D26" s="380">
        <v>0.00011850831777607665</v>
      </c>
      <c r="E26" s="380">
        <v>0.00023489461642839203</v>
      </c>
      <c r="F26" s="380">
        <v>5.303513032466252E-05</v>
      </c>
      <c r="G26" s="380">
        <v>0.000131464686114285</v>
      </c>
      <c r="H26" s="380">
        <v>0.00012570977894399</v>
      </c>
      <c r="I26" s="380">
        <v>0.0016305984060051362</v>
      </c>
      <c r="J26" s="380">
        <v>0.0002382979196381105</v>
      </c>
      <c r="K26" s="380">
        <v>0.00033862279350710644</v>
      </c>
      <c r="L26" s="380">
        <v>0.00031145722276511593</v>
      </c>
      <c r="M26" s="394">
        <v>-0.8637571408473006</v>
      </c>
    </row>
    <row r="27" spans="1:13" ht="13.5" customHeight="1">
      <c r="A27" s="120" t="s">
        <v>444</v>
      </c>
      <c r="B27" s="379">
        <v>0</v>
      </c>
      <c r="C27" s="379">
        <v>0</v>
      </c>
      <c r="D27" s="379">
        <v>0</v>
      </c>
      <c r="E27" s="379">
        <v>0</v>
      </c>
      <c r="F27" s="379">
        <v>0</v>
      </c>
      <c r="G27" s="379">
        <v>0</v>
      </c>
      <c r="H27" s="379">
        <v>0</v>
      </c>
      <c r="I27" s="379">
        <v>0</v>
      </c>
      <c r="J27" s="379">
        <v>0</v>
      </c>
      <c r="K27" s="379">
        <v>0</v>
      </c>
      <c r="L27" s="379">
        <v>0</v>
      </c>
      <c r="M27" s="394" t="s">
        <v>1031</v>
      </c>
    </row>
    <row r="28" spans="1:13" ht="13.5" customHeight="1">
      <c r="A28" s="378" t="s">
        <v>436</v>
      </c>
      <c r="B28" s="380">
        <v>0</v>
      </c>
      <c r="C28" s="380">
        <v>0</v>
      </c>
      <c r="D28" s="380">
        <v>0</v>
      </c>
      <c r="E28" s="380">
        <v>0</v>
      </c>
      <c r="F28" s="380">
        <v>0</v>
      </c>
      <c r="G28" s="380">
        <v>0</v>
      </c>
      <c r="H28" s="380">
        <v>0</v>
      </c>
      <c r="I28" s="380">
        <v>0</v>
      </c>
      <c r="J28" s="380">
        <v>0</v>
      </c>
      <c r="K28" s="380">
        <v>0</v>
      </c>
      <c r="L28" s="380">
        <v>0</v>
      </c>
      <c r="M28" s="394" t="s">
        <v>1031</v>
      </c>
    </row>
    <row r="29" spans="1:13" ht="15">
      <c r="A29" s="120" t="s">
        <v>445</v>
      </c>
      <c r="B29" s="379">
        <v>495.64115999999996</v>
      </c>
      <c r="C29" s="379">
        <v>98.69932</v>
      </c>
      <c r="D29" s="379">
        <v>344.70532000000003</v>
      </c>
      <c r="E29" s="379">
        <v>24.03358</v>
      </c>
      <c r="F29" s="379">
        <v>29.46647</v>
      </c>
      <c r="G29" s="379">
        <v>33.35983</v>
      </c>
      <c r="H29" s="379">
        <v>431.56519999999995</v>
      </c>
      <c r="I29" s="379">
        <v>20.740859999999998</v>
      </c>
      <c r="J29" s="379">
        <v>21.13919</v>
      </c>
      <c r="K29" s="379">
        <v>27.62551</v>
      </c>
      <c r="L29" s="379">
        <v>501.07076</v>
      </c>
      <c r="M29" s="394">
        <v>0.01095469956530648</v>
      </c>
    </row>
    <row r="30" spans="1:13" ht="15">
      <c r="A30" s="378" t="s">
        <v>436</v>
      </c>
      <c r="B30" s="380">
        <v>0.06420397859377727</v>
      </c>
      <c r="C30" s="380">
        <v>0.05679540137989494</v>
      </c>
      <c r="D30" s="380">
        <v>0.09014177060255128</v>
      </c>
      <c r="E30" s="380">
        <v>0.033991802477728046</v>
      </c>
      <c r="F30" s="380">
        <v>0.0390201766955745</v>
      </c>
      <c r="G30" s="380">
        <v>0.036767602110797354</v>
      </c>
      <c r="H30" s="380">
        <v>0.06967976199529768</v>
      </c>
      <c r="I30" s="380">
        <v>0.022808055823184147</v>
      </c>
      <c r="J30" s="380">
        <v>0.01780008833863869</v>
      </c>
      <c r="K30" s="380">
        <v>0.019886115023614512</v>
      </c>
      <c r="L30" s="380">
        <v>0.05176515512367478</v>
      </c>
      <c r="M30" s="394">
        <v>-0.1937391380182798</v>
      </c>
    </row>
    <row r="31" spans="1:13" ht="15" customHeight="1">
      <c r="A31" s="120" t="s">
        <v>446</v>
      </c>
      <c r="B31" s="379">
        <v>130.32113999999999</v>
      </c>
      <c r="C31" s="379">
        <v>139.7014</v>
      </c>
      <c r="D31" s="379">
        <v>223.99233999999998</v>
      </c>
      <c r="E31" s="379">
        <v>10.61699</v>
      </c>
      <c r="F31" s="379">
        <v>9.949729999999999</v>
      </c>
      <c r="G31" s="379">
        <v>42.64083</v>
      </c>
      <c r="H31" s="379">
        <v>287.19989000000004</v>
      </c>
      <c r="I31" s="379">
        <v>35.6428</v>
      </c>
      <c r="J31" s="379">
        <v>30.983980000000003</v>
      </c>
      <c r="K31" s="379">
        <v>15.62285</v>
      </c>
      <c r="L31" s="379">
        <v>369.44952</v>
      </c>
      <c r="M31" s="394">
        <v>1.8349162691486587</v>
      </c>
    </row>
    <row r="32" spans="1:13" ht="15">
      <c r="A32" s="378" t="s">
        <v>436</v>
      </c>
      <c r="B32" s="380">
        <v>0.01688143834316878</v>
      </c>
      <c r="C32" s="380">
        <v>0.0803895820795245</v>
      </c>
      <c r="D32" s="380">
        <v>0.05857486077966151</v>
      </c>
      <c r="E32" s="380">
        <v>0.015016099432045241</v>
      </c>
      <c r="F32" s="380">
        <v>0.013175661104749175</v>
      </c>
      <c r="G32" s="380">
        <v>0.04699667447688286</v>
      </c>
      <c r="H32" s="380">
        <v>0.046370791667807505</v>
      </c>
      <c r="I32" s="380">
        <v>0.03919523935336279</v>
      </c>
      <c r="J32" s="380">
        <v>0.026089816169995842</v>
      </c>
      <c r="K32" s="380">
        <v>0.011246047298191997</v>
      </c>
      <c r="L32" s="380">
        <v>0.03816748698959641</v>
      </c>
      <c r="M32" s="394">
        <v>1.2609143968494374</v>
      </c>
    </row>
    <row r="33" spans="1:13" ht="15.75" customHeight="1">
      <c r="A33" s="120" t="s">
        <v>447</v>
      </c>
      <c r="B33" s="379">
        <v>0</v>
      </c>
      <c r="C33" s="379">
        <v>0</v>
      </c>
      <c r="D33" s="379">
        <v>0</v>
      </c>
      <c r="E33" s="379">
        <v>0</v>
      </c>
      <c r="F33" s="379">
        <v>0</v>
      </c>
      <c r="G33" s="379">
        <v>0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94" t="s">
        <v>1031</v>
      </c>
    </row>
    <row r="34" spans="1:13" ht="15">
      <c r="A34" s="378" t="s">
        <v>436</v>
      </c>
      <c r="B34" s="380">
        <v>0</v>
      </c>
      <c r="C34" s="380">
        <v>0</v>
      </c>
      <c r="D34" s="380">
        <v>0</v>
      </c>
      <c r="E34" s="380">
        <v>0</v>
      </c>
      <c r="F34" s="380">
        <v>0</v>
      </c>
      <c r="G34" s="380">
        <v>0</v>
      </c>
      <c r="H34" s="380">
        <v>0</v>
      </c>
      <c r="I34" s="380">
        <v>0</v>
      </c>
      <c r="J34" s="380">
        <v>0</v>
      </c>
      <c r="K34" s="380">
        <v>0</v>
      </c>
      <c r="L34" s="380">
        <v>0</v>
      </c>
      <c r="M34" s="394" t="s">
        <v>1031</v>
      </c>
    </row>
    <row r="35" spans="1:13" ht="15">
      <c r="A35" s="120" t="s">
        <v>448</v>
      </c>
      <c r="B35" s="379">
        <v>1381.63432</v>
      </c>
      <c r="C35" s="379">
        <v>62.629850000000005</v>
      </c>
      <c r="D35" s="379">
        <v>227.7755</v>
      </c>
      <c r="E35" s="379">
        <v>38.62751</v>
      </c>
      <c r="F35" s="379">
        <v>132.00353</v>
      </c>
      <c r="G35" s="379">
        <v>147.07698</v>
      </c>
      <c r="H35" s="379">
        <v>545.48352</v>
      </c>
      <c r="I35" s="379">
        <v>134.13502000000003</v>
      </c>
      <c r="J35" s="379">
        <v>397.28775</v>
      </c>
      <c r="K35" s="379">
        <v>473.56463</v>
      </c>
      <c r="L35" s="379">
        <v>1550.47092</v>
      </c>
      <c r="M35" s="394">
        <v>0.12220064133901953</v>
      </c>
    </row>
    <row r="36" spans="1:13" ht="15">
      <c r="A36" s="378" t="s">
        <v>436</v>
      </c>
      <c r="B36" s="380">
        <v>0.17897307056925624</v>
      </c>
      <c r="C36" s="380">
        <v>0.036039635015850294</v>
      </c>
      <c r="D36" s="380">
        <v>0.059564171710147724</v>
      </c>
      <c r="E36" s="380">
        <v>0.05463267187520398</v>
      </c>
      <c r="F36" s="380">
        <v>0.17480210778690386</v>
      </c>
      <c r="G36" s="380">
        <v>0.1621011821792167</v>
      </c>
      <c r="H36" s="380">
        <v>0.08807281459662923</v>
      </c>
      <c r="I36" s="380">
        <v>0.1475039619381223</v>
      </c>
      <c r="J36" s="380">
        <v>0.33453301880814745</v>
      </c>
      <c r="K36" s="380">
        <v>0.34089364153984664</v>
      </c>
      <c r="L36" s="380">
        <v>0.160177711604139</v>
      </c>
      <c r="M36" s="394">
        <v>-0.10501780466376986</v>
      </c>
    </row>
    <row r="37" spans="1:13" ht="15">
      <c r="A37" s="120" t="s">
        <v>449</v>
      </c>
      <c r="B37" s="379">
        <v>1.73947</v>
      </c>
      <c r="C37" s="379">
        <v>0.36116000000000004</v>
      </c>
      <c r="D37" s="379">
        <v>0.6928099999999999</v>
      </c>
      <c r="E37" s="379">
        <v>0.19805</v>
      </c>
      <c r="F37" s="379">
        <v>0.11606999999999999</v>
      </c>
      <c r="G37" s="379">
        <v>0.16734000000000002</v>
      </c>
      <c r="H37" s="379">
        <v>1.17427</v>
      </c>
      <c r="I37" s="379">
        <v>0.21272</v>
      </c>
      <c r="J37" s="379">
        <v>0</v>
      </c>
      <c r="K37" s="379">
        <v>0</v>
      </c>
      <c r="L37" s="379">
        <v>1.38699</v>
      </c>
      <c r="M37" s="394">
        <v>-0.20263643523602015</v>
      </c>
    </row>
    <row r="38" spans="1:13" ht="15">
      <c r="A38" s="378" t="s">
        <v>436</v>
      </c>
      <c r="B38" s="380">
        <v>0.00022532611021352174</v>
      </c>
      <c r="C38" s="380">
        <v>0.00020782541523450067</v>
      </c>
      <c r="D38" s="380">
        <v>0.00018117248695539003</v>
      </c>
      <c r="E38" s="380">
        <v>0.0002801112643523786</v>
      </c>
      <c r="F38" s="380">
        <v>0.0001537025612180669</v>
      </c>
      <c r="G38" s="380">
        <v>0.00018443410944302862</v>
      </c>
      <c r="H38" s="380">
        <v>0.00018959557934286226</v>
      </c>
      <c r="I38" s="380">
        <v>0.0002339213337685965</v>
      </c>
      <c r="J38" s="380">
        <v>0</v>
      </c>
      <c r="K38" s="380">
        <v>0</v>
      </c>
      <c r="L38" s="380">
        <v>0.00014328864950129136</v>
      </c>
      <c r="M38" s="394">
        <v>-0.36408324199308595</v>
      </c>
    </row>
    <row r="39" spans="1:13" ht="31.5" customHeight="1">
      <c r="A39" s="120" t="s">
        <v>450</v>
      </c>
      <c r="B39" s="379">
        <v>0</v>
      </c>
      <c r="C39" s="379">
        <v>0</v>
      </c>
      <c r="D39" s="379">
        <v>0</v>
      </c>
      <c r="E39" s="379">
        <v>0</v>
      </c>
      <c r="F39" s="379">
        <v>0</v>
      </c>
      <c r="G39" s="379">
        <v>0</v>
      </c>
      <c r="H39" s="379">
        <v>0</v>
      </c>
      <c r="I39" s="379">
        <v>0</v>
      </c>
      <c r="J39" s="379">
        <v>0</v>
      </c>
      <c r="K39" s="379">
        <v>0</v>
      </c>
      <c r="L39" s="379">
        <v>0</v>
      </c>
      <c r="M39" s="394" t="s">
        <v>1031</v>
      </c>
    </row>
    <row r="40" spans="1:13" ht="15">
      <c r="A40" s="378" t="s">
        <v>436</v>
      </c>
      <c r="B40" s="380">
        <v>0</v>
      </c>
      <c r="C40" s="380">
        <v>0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0">
        <v>0</v>
      </c>
      <c r="J40" s="380">
        <v>0</v>
      </c>
      <c r="K40" s="380">
        <v>0</v>
      </c>
      <c r="L40" s="380">
        <v>0</v>
      </c>
      <c r="M40" s="394" t="s">
        <v>1031</v>
      </c>
    </row>
    <row r="41" spans="1:13" ht="32.25" customHeight="1">
      <c r="A41" s="120" t="s">
        <v>451</v>
      </c>
      <c r="B41" s="379">
        <v>0</v>
      </c>
      <c r="C41" s="379">
        <v>0</v>
      </c>
      <c r="D41" s="379">
        <v>0</v>
      </c>
      <c r="E41" s="379">
        <v>0</v>
      </c>
      <c r="F41" s="379">
        <v>0</v>
      </c>
      <c r="G41" s="379">
        <v>0</v>
      </c>
      <c r="H41" s="379">
        <v>0</v>
      </c>
      <c r="I41" s="379">
        <v>0</v>
      </c>
      <c r="J41" s="379">
        <v>0</v>
      </c>
      <c r="K41" s="379">
        <v>0</v>
      </c>
      <c r="L41" s="379">
        <v>0</v>
      </c>
      <c r="M41" s="394" t="s">
        <v>1031</v>
      </c>
    </row>
    <row r="42" spans="1:13" ht="15">
      <c r="A42" s="378" t="s">
        <v>436</v>
      </c>
      <c r="B42" s="380">
        <v>0</v>
      </c>
      <c r="C42" s="380">
        <v>0</v>
      </c>
      <c r="D42" s="380">
        <v>0</v>
      </c>
      <c r="E42" s="380">
        <v>0</v>
      </c>
      <c r="F42" s="380">
        <v>0</v>
      </c>
      <c r="G42" s="380">
        <v>0</v>
      </c>
      <c r="H42" s="380">
        <v>0</v>
      </c>
      <c r="I42" s="380">
        <v>0</v>
      </c>
      <c r="J42" s="380">
        <v>0</v>
      </c>
      <c r="K42" s="380">
        <v>0</v>
      </c>
      <c r="L42" s="380">
        <v>0</v>
      </c>
      <c r="M42" s="394" t="s">
        <v>1031</v>
      </c>
    </row>
    <row r="43" spans="1:13" ht="30" customHeight="1">
      <c r="A43" s="120" t="s">
        <v>452</v>
      </c>
      <c r="B43" s="379">
        <v>176.42694</v>
      </c>
      <c r="C43" s="379">
        <v>50.933930000000004</v>
      </c>
      <c r="D43" s="379">
        <v>52.40909</v>
      </c>
      <c r="E43" s="379">
        <v>0.72637</v>
      </c>
      <c r="F43" s="379">
        <v>22.259619999999998</v>
      </c>
      <c r="G43" s="379">
        <v>0</v>
      </c>
      <c r="H43" s="379">
        <v>75.39508000000001</v>
      </c>
      <c r="I43" s="379">
        <v>0</v>
      </c>
      <c r="J43" s="379">
        <v>30.61224</v>
      </c>
      <c r="K43" s="379">
        <v>0</v>
      </c>
      <c r="L43" s="379">
        <v>106.00732</v>
      </c>
      <c r="M43" s="394">
        <v>-0.39914323742167723</v>
      </c>
    </row>
    <row r="44" spans="1:13" ht="15">
      <c r="A44" s="378" t="s">
        <v>436</v>
      </c>
      <c r="B44" s="380">
        <v>0.022853855557770118</v>
      </c>
      <c r="C44" s="380">
        <v>0.029309350846646886</v>
      </c>
      <c r="D44" s="380">
        <v>0.013705179160763937</v>
      </c>
      <c r="E44" s="380">
        <v>0.0010273386472488626</v>
      </c>
      <c r="F44" s="380">
        <v>0.029476700316540934</v>
      </c>
      <c r="G44" s="380">
        <v>0</v>
      </c>
      <c r="H44" s="380">
        <v>0.01217315768281694</v>
      </c>
      <c r="I44" s="380">
        <v>0</v>
      </c>
      <c r="J44" s="380">
        <v>0.025776795432729867</v>
      </c>
      <c r="K44" s="380">
        <v>0</v>
      </c>
      <c r="L44" s="380">
        <v>0.010951517833619012</v>
      </c>
      <c r="M44" s="394">
        <v>-0.5208021768608935</v>
      </c>
    </row>
    <row r="45" spans="1:13" ht="15">
      <c r="A45" s="120" t="s">
        <v>453</v>
      </c>
      <c r="B45" s="379">
        <v>25.297240000000002</v>
      </c>
      <c r="C45" s="379">
        <v>3.16411</v>
      </c>
      <c r="D45" s="379">
        <v>16.13619</v>
      </c>
      <c r="E45" s="379">
        <v>15.51998</v>
      </c>
      <c r="F45" s="379">
        <v>47.10441</v>
      </c>
      <c r="G45" s="379">
        <v>44.95591</v>
      </c>
      <c r="H45" s="379">
        <v>123.71649000000001</v>
      </c>
      <c r="I45" s="379">
        <v>51.22914</v>
      </c>
      <c r="J45" s="379">
        <v>260.07120000000003</v>
      </c>
      <c r="K45" s="379">
        <v>160.19939000000002</v>
      </c>
      <c r="L45" s="379">
        <v>595.21622</v>
      </c>
      <c r="M45" s="394">
        <v>22.528899595370877</v>
      </c>
    </row>
    <row r="46" spans="1:13" ht="15">
      <c r="A46" s="378" t="s">
        <v>436</v>
      </c>
      <c r="B46" s="380">
        <v>0.003276934174396748</v>
      </c>
      <c r="C46" s="380">
        <v>0.0018207511202725547</v>
      </c>
      <c r="D46" s="380">
        <v>0.004219675917328987</v>
      </c>
      <c r="E46" s="380">
        <v>0.021950624693378586</v>
      </c>
      <c r="F46" s="380">
        <v>0.062376742152717525</v>
      </c>
      <c r="G46" s="380">
        <v>0.04954824444275693</v>
      </c>
      <c r="H46" s="380">
        <v>0.019975047983696616</v>
      </c>
      <c r="I46" s="380">
        <v>0.05633503552377848</v>
      </c>
      <c r="J46" s="380">
        <v>0.21899090430313414</v>
      </c>
      <c r="K46" s="380">
        <v>0.11531890257421061</v>
      </c>
      <c r="L46" s="380">
        <v>0.06149123521082597</v>
      </c>
      <c r="M46" s="394">
        <v>17.764867384663262</v>
      </c>
    </row>
    <row r="47" spans="1:13" ht="15">
      <c r="A47" s="120" t="s">
        <v>454</v>
      </c>
      <c r="B47" s="379">
        <v>4369.861470000001</v>
      </c>
      <c r="C47" s="379">
        <v>1071.92672</v>
      </c>
      <c r="D47" s="379">
        <v>2279.10541</v>
      </c>
      <c r="E47" s="379">
        <v>490.01561</v>
      </c>
      <c r="F47" s="379">
        <v>443.6532</v>
      </c>
      <c r="G47" s="379">
        <v>481.37221</v>
      </c>
      <c r="H47" s="379">
        <v>3694.1464300000002</v>
      </c>
      <c r="I47" s="379">
        <v>533.1218</v>
      </c>
      <c r="J47" s="379">
        <v>287.03782</v>
      </c>
      <c r="K47" s="379">
        <v>587.31876</v>
      </c>
      <c r="L47" s="379">
        <v>5101.62481</v>
      </c>
      <c r="M47" s="394">
        <v>0.16745687363860529</v>
      </c>
    </row>
    <row r="48" spans="1:13" ht="15">
      <c r="A48" s="378" t="s">
        <v>436</v>
      </c>
      <c r="B48" s="380">
        <v>0.5660597119852842</v>
      </c>
      <c r="C48" s="380">
        <v>0.6168280421003332</v>
      </c>
      <c r="D48" s="380">
        <v>0.5959948545245939</v>
      </c>
      <c r="E48" s="380">
        <v>0.6930517145645143</v>
      </c>
      <c r="F48" s="380">
        <v>0.587495762320938</v>
      </c>
      <c r="G48" s="380">
        <v>0.5305453260545748</v>
      </c>
      <c r="H48" s="380">
        <v>0.5964504181944668</v>
      </c>
      <c r="I48" s="380">
        <v>0.5862568753155085</v>
      </c>
      <c r="J48" s="380">
        <v>0.2416979341464962</v>
      </c>
      <c r="K48" s="380">
        <v>0.4227791058657975</v>
      </c>
      <c r="L48" s="380">
        <v>0.527044123812848</v>
      </c>
      <c r="M48" s="394">
        <v>-0.06892486313078294</v>
      </c>
    </row>
    <row r="49" spans="1:13" ht="15">
      <c r="A49" s="378" t="s">
        <v>455</v>
      </c>
      <c r="B49" s="379">
        <v>1033.2278199999998</v>
      </c>
      <c r="C49" s="379">
        <v>278.21027000000004</v>
      </c>
      <c r="D49" s="379">
        <v>637.01425</v>
      </c>
      <c r="E49" s="379">
        <v>99.60149</v>
      </c>
      <c r="F49" s="379">
        <v>62.662530000000004</v>
      </c>
      <c r="G49" s="379">
        <v>145.08732999999998</v>
      </c>
      <c r="H49" s="379">
        <v>944.3656</v>
      </c>
      <c r="I49" s="379">
        <v>122.82843</v>
      </c>
      <c r="J49" s="379">
        <v>157.92095999999998</v>
      </c>
      <c r="K49" s="379">
        <v>122.64112000000002</v>
      </c>
      <c r="L49" s="379">
        <v>1347.75611</v>
      </c>
      <c r="M49" s="394">
        <v>0.3044132996728641</v>
      </c>
    </row>
    <row r="50" spans="1:13" ht="15">
      <c r="A50" s="378" t="s">
        <v>436</v>
      </c>
      <c r="B50" s="380">
        <v>0.13384146070067135</v>
      </c>
      <c r="C50" s="380">
        <v>0.16009293633085764</v>
      </c>
      <c r="D50" s="380">
        <v>0.16658168314331862</v>
      </c>
      <c r="E50" s="380">
        <v>0.14087098861540417</v>
      </c>
      <c r="F50" s="380">
        <v>0.0829791621728608</v>
      </c>
      <c r="G50" s="380">
        <v>0.15990828552657346</v>
      </c>
      <c r="H50" s="380">
        <v>0.15247561722897607</v>
      </c>
      <c r="I50" s="380">
        <v>0.13507046902173134</v>
      </c>
      <c r="J50" s="380">
        <v>0.13297609977121294</v>
      </c>
      <c r="K50" s="380">
        <v>0.08828272922182832</v>
      </c>
      <c r="L50" s="380">
        <v>0.13923543274213504</v>
      </c>
      <c r="M50" s="394">
        <v>0.040301204224952425</v>
      </c>
    </row>
    <row r="51" spans="1:13" ht="15">
      <c r="A51" s="378" t="s">
        <v>456</v>
      </c>
      <c r="B51" s="379">
        <v>57.07181</v>
      </c>
      <c r="C51" s="379">
        <v>9.24892</v>
      </c>
      <c r="D51" s="379">
        <v>16.64764</v>
      </c>
      <c r="E51" s="379">
        <v>1.1734</v>
      </c>
      <c r="F51" s="379">
        <v>6.58525</v>
      </c>
      <c r="G51" s="379">
        <v>11.470310000000001</v>
      </c>
      <c r="H51" s="379">
        <v>35.8766</v>
      </c>
      <c r="I51" s="379">
        <v>3.3877099999999998</v>
      </c>
      <c r="J51" s="379">
        <v>1.32456</v>
      </c>
      <c r="K51" s="379">
        <v>1.36704</v>
      </c>
      <c r="L51" s="379">
        <v>41.95591</v>
      </c>
      <c r="M51" s="394">
        <v>-0.26485755401834976</v>
      </c>
    </row>
    <row r="52" spans="1:13" ht="15">
      <c r="A52" s="378" t="s">
        <v>436</v>
      </c>
      <c r="B52" s="380">
        <v>0.007392923677985348</v>
      </c>
      <c r="C52" s="380">
        <v>0.005322185844142978</v>
      </c>
      <c r="D52" s="380">
        <v>0.004353422064834557</v>
      </c>
      <c r="E52" s="380">
        <v>0.0016595938277762234</v>
      </c>
      <c r="F52" s="380">
        <v>0.008720339375043292</v>
      </c>
      <c r="G52" s="380">
        <v>0.012642024679607181</v>
      </c>
      <c r="H52" s="380">
        <v>0.005792573055474579</v>
      </c>
      <c r="I52" s="380">
        <v>0.0037253555924276604</v>
      </c>
      <c r="J52" s="380">
        <v>0.0011153353089606206</v>
      </c>
      <c r="K52" s="380">
        <v>0.0009840583823387146</v>
      </c>
      <c r="L52" s="380">
        <v>0.004334426118787969</v>
      </c>
      <c r="M52" s="394">
        <v>-0.41370609144863413</v>
      </c>
    </row>
    <row r="53" spans="1:13" ht="15">
      <c r="A53" s="378" t="s">
        <v>457</v>
      </c>
      <c r="B53" s="379">
        <v>30.91973</v>
      </c>
      <c r="C53" s="379">
        <v>22.58063</v>
      </c>
      <c r="D53" s="379">
        <v>25.103650000000002</v>
      </c>
      <c r="E53" s="379">
        <v>26.36141</v>
      </c>
      <c r="F53" s="379">
        <v>1.31897</v>
      </c>
      <c r="G53" s="379">
        <v>1.0658800000000002</v>
      </c>
      <c r="H53" s="379">
        <v>53.84991</v>
      </c>
      <c r="I53" s="379">
        <v>6.58425</v>
      </c>
      <c r="J53" s="379">
        <v>0.92835</v>
      </c>
      <c r="K53" s="379">
        <v>0.37616000000000005</v>
      </c>
      <c r="L53" s="379">
        <v>61.738670000000006</v>
      </c>
      <c r="M53" s="394">
        <v>0.9967402690773821</v>
      </c>
    </row>
    <row r="54" spans="1:13" ht="15">
      <c r="A54" s="378" t="s">
        <v>436</v>
      </c>
      <c r="B54" s="380">
        <v>0.004005255905392064</v>
      </c>
      <c r="C54" s="380">
        <v>0.01299376676820972</v>
      </c>
      <c r="D54" s="380">
        <v>0.006564701292068067</v>
      </c>
      <c r="E54" s="380">
        <v>0.0372841599859199</v>
      </c>
      <c r="F54" s="380">
        <v>0.0017466103831290918</v>
      </c>
      <c r="G54" s="380">
        <v>0.0011747617340333175</v>
      </c>
      <c r="H54" s="380">
        <v>0.008694512236547807</v>
      </c>
      <c r="I54" s="380">
        <v>0.007240487692111139</v>
      </c>
      <c r="J54" s="380">
        <v>0.0007817098010460773</v>
      </c>
      <c r="K54" s="380">
        <v>0.00027077730066459715</v>
      </c>
      <c r="L54" s="380">
        <v>0.006378164692107291</v>
      </c>
      <c r="M54" s="394">
        <v>0.5924487330561587</v>
      </c>
    </row>
    <row r="55" spans="1:13" ht="15">
      <c r="A55" s="378" t="s">
        <v>30</v>
      </c>
      <c r="B55" s="381">
        <v>7719.788880000002</v>
      </c>
      <c r="C55" s="381">
        <v>1737.8047799999997</v>
      </c>
      <c r="D55" s="381">
        <v>3824.03538</v>
      </c>
      <c r="E55" s="381">
        <v>707.04047</v>
      </c>
      <c r="F55" s="381">
        <v>755.15983</v>
      </c>
      <c r="G55" s="381">
        <v>907.3159</v>
      </c>
      <c r="H55" s="381">
        <v>6193.55158</v>
      </c>
      <c r="I55" s="381">
        <v>909.36554</v>
      </c>
      <c r="J55" s="381">
        <v>1187.58905</v>
      </c>
      <c r="K55" s="381">
        <v>1389.18587</v>
      </c>
      <c r="L55" s="381">
        <v>9679.692040000002</v>
      </c>
      <c r="M55" s="395">
        <v>0.2538804092269422</v>
      </c>
    </row>
    <row r="56" spans="1:13" ht="15">
      <c r="A56" s="383" t="s">
        <v>436</v>
      </c>
      <c r="B56" s="382">
        <v>0.9999999999999998</v>
      </c>
      <c r="C56" s="382">
        <v>1.0000000000000002</v>
      </c>
      <c r="D56" s="382">
        <v>1</v>
      </c>
      <c r="E56" s="382">
        <v>1</v>
      </c>
      <c r="F56" s="382">
        <v>0.9999999999999999</v>
      </c>
      <c r="G56" s="382">
        <v>0.9999999999999999</v>
      </c>
      <c r="H56" s="382">
        <v>1</v>
      </c>
      <c r="I56" s="382">
        <v>1.0000000000000002</v>
      </c>
      <c r="J56" s="382">
        <v>0.9999999999999999</v>
      </c>
      <c r="K56" s="382">
        <v>1</v>
      </c>
      <c r="L56" s="382">
        <v>0.9999999999999999</v>
      </c>
      <c r="M56" s="379"/>
    </row>
    <row r="57" spans="1:13" ht="3.75" customHeight="1">
      <c r="A57" s="345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96"/>
    </row>
    <row r="58" spans="1:13" ht="15">
      <c r="A58" s="386" t="s">
        <v>440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</row>
  </sheetData>
  <sheetProtection/>
  <mergeCells count="14">
    <mergeCell ref="A19:M19"/>
    <mergeCell ref="A20:M20"/>
    <mergeCell ref="A21:M21"/>
    <mergeCell ref="B23:D23"/>
    <mergeCell ref="E23:G23"/>
    <mergeCell ref="I23:K23"/>
    <mergeCell ref="M23:M24"/>
    <mergeCell ref="A1:M1"/>
    <mergeCell ref="A2:M2"/>
    <mergeCell ref="A3:M3"/>
    <mergeCell ref="B5:D5"/>
    <mergeCell ref="E5:G5"/>
    <mergeCell ref="I5:K5"/>
    <mergeCell ref="M5:M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18" sqref="F18"/>
    </sheetView>
  </sheetViews>
  <sheetFormatPr defaultColWidth="0" defaultRowHeight="12.75" zeroHeight="1"/>
  <cols>
    <col min="1" max="1" width="26.8515625" style="334" customWidth="1"/>
    <col min="2" max="13" width="11.421875" style="334" customWidth="1"/>
    <col min="14" max="16384" width="11.421875" style="334" hidden="1" customWidth="1"/>
  </cols>
  <sheetData>
    <row r="1" spans="1:13" ht="15.75">
      <c r="A1" s="849" t="s">
        <v>461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</row>
    <row r="2" spans="1:13" ht="15.75">
      <c r="A2" s="850" t="s">
        <v>1714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</row>
    <row r="3" spans="1:13" ht="15.75">
      <c r="A3" s="851" t="s">
        <v>658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</row>
    <row r="4" ht="3.75" customHeight="1">
      <c r="A4" s="401"/>
    </row>
    <row r="5" spans="1:13" ht="15" customHeight="1">
      <c r="A5" s="399"/>
      <c r="B5" s="856" t="s">
        <v>433</v>
      </c>
      <c r="C5" s="856"/>
      <c r="D5" s="856"/>
      <c r="E5" s="856" t="s">
        <v>434</v>
      </c>
      <c r="F5" s="856"/>
      <c r="G5" s="856"/>
      <c r="H5" s="400" t="s">
        <v>433</v>
      </c>
      <c r="I5" s="856" t="s">
        <v>434</v>
      </c>
      <c r="J5" s="856"/>
      <c r="K5" s="856"/>
      <c r="L5" s="400" t="s">
        <v>433</v>
      </c>
      <c r="M5" s="857" t="s">
        <v>435</v>
      </c>
    </row>
    <row r="6" spans="1:13" ht="15">
      <c r="A6" s="399"/>
      <c r="B6" s="402">
        <v>41274</v>
      </c>
      <c r="C6" s="402">
        <v>41364</v>
      </c>
      <c r="D6" s="402">
        <v>41455</v>
      </c>
      <c r="E6" s="402">
        <v>41486</v>
      </c>
      <c r="F6" s="402">
        <v>41517</v>
      </c>
      <c r="G6" s="402">
        <v>41547</v>
      </c>
      <c r="H6" s="402">
        <v>41547</v>
      </c>
      <c r="I6" s="402">
        <v>41578</v>
      </c>
      <c r="J6" s="402">
        <v>41608</v>
      </c>
      <c r="K6" s="402">
        <v>41639</v>
      </c>
      <c r="L6" s="402">
        <v>41639</v>
      </c>
      <c r="M6" s="857"/>
    </row>
    <row r="7" spans="1:13" ht="14.25" customHeight="1">
      <c r="A7" s="120" t="s">
        <v>447</v>
      </c>
      <c r="B7" s="403">
        <v>0</v>
      </c>
      <c r="C7" s="403">
        <v>0</v>
      </c>
      <c r="D7" s="403">
        <v>0</v>
      </c>
      <c r="E7" s="403">
        <v>0</v>
      </c>
      <c r="F7" s="403">
        <v>0</v>
      </c>
      <c r="G7" s="403">
        <v>0</v>
      </c>
      <c r="H7" s="403">
        <v>0</v>
      </c>
      <c r="I7" s="403">
        <v>0</v>
      </c>
      <c r="J7" s="403">
        <v>0</v>
      </c>
      <c r="K7" s="403">
        <v>0</v>
      </c>
      <c r="L7" s="403">
        <v>0</v>
      </c>
      <c r="M7" s="394" t="s">
        <v>1031</v>
      </c>
    </row>
    <row r="8" spans="1:13" ht="14.25" customHeight="1">
      <c r="A8" s="378" t="s">
        <v>436</v>
      </c>
      <c r="B8" s="380">
        <v>0</v>
      </c>
      <c r="C8" s="380">
        <v>0</v>
      </c>
      <c r="D8" s="380">
        <v>0</v>
      </c>
      <c r="E8" s="380">
        <v>0</v>
      </c>
      <c r="F8" s="380">
        <v>0</v>
      </c>
      <c r="G8" s="380">
        <v>0</v>
      </c>
      <c r="H8" s="380">
        <v>0</v>
      </c>
      <c r="I8" s="380">
        <v>0</v>
      </c>
      <c r="J8" s="380">
        <v>0</v>
      </c>
      <c r="K8" s="380">
        <v>0</v>
      </c>
      <c r="L8" s="380">
        <v>0</v>
      </c>
      <c r="M8" s="394" t="s">
        <v>1031</v>
      </c>
    </row>
    <row r="9" spans="1:13" ht="14.25" customHeight="1">
      <c r="A9" s="120" t="s">
        <v>448</v>
      </c>
      <c r="B9" s="379">
        <v>96.83199</v>
      </c>
      <c r="C9" s="379">
        <v>0.90231</v>
      </c>
      <c r="D9" s="379">
        <v>3.81788</v>
      </c>
      <c r="E9" s="379">
        <v>0</v>
      </c>
      <c r="F9" s="379">
        <v>10.27092</v>
      </c>
      <c r="G9" s="379">
        <v>18.43361</v>
      </c>
      <c r="H9" s="379">
        <v>32.52241</v>
      </c>
      <c r="I9" s="379">
        <v>2.84504</v>
      </c>
      <c r="J9" s="379">
        <v>17.41375</v>
      </c>
      <c r="K9" s="379">
        <v>13.42709</v>
      </c>
      <c r="L9" s="379">
        <v>66.20828999999999</v>
      </c>
      <c r="M9" s="394">
        <v>-0.3162560224157328</v>
      </c>
    </row>
    <row r="10" spans="1:13" ht="14.25" customHeight="1">
      <c r="A10" s="378" t="s">
        <v>436</v>
      </c>
      <c r="B10" s="380">
        <v>0.10176140506418786</v>
      </c>
      <c r="C10" s="380">
        <v>0.002790396392706566</v>
      </c>
      <c r="D10" s="380">
        <v>0.0072600913640286395</v>
      </c>
      <c r="E10" s="380">
        <v>0</v>
      </c>
      <c r="F10" s="380">
        <v>0.2587722745935095</v>
      </c>
      <c r="G10" s="380">
        <v>0.1525770876577804</v>
      </c>
      <c r="H10" s="380">
        <v>0.04387307994460153</v>
      </c>
      <c r="I10" s="380">
        <v>0.03770153972513645</v>
      </c>
      <c r="J10" s="380">
        <v>0.5503527535573228</v>
      </c>
      <c r="K10" s="380">
        <v>0.3274004040845408</v>
      </c>
      <c r="L10" s="380">
        <v>0.07444165545562421</v>
      </c>
      <c r="M10" s="394">
        <v>-0.2684686752441283</v>
      </c>
    </row>
    <row r="11" spans="1:13" ht="14.25" customHeight="1">
      <c r="A11" s="120" t="s">
        <v>450</v>
      </c>
      <c r="B11" s="379">
        <v>0</v>
      </c>
      <c r="C11" s="379">
        <v>0</v>
      </c>
      <c r="D11" s="379">
        <v>0</v>
      </c>
      <c r="E11" s="379">
        <v>0</v>
      </c>
      <c r="F11" s="379">
        <v>0</v>
      </c>
      <c r="G11" s="379">
        <v>0</v>
      </c>
      <c r="H11" s="379">
        <v>0</v>
      </c>
      <c r="I11" s="379">
        <v>0</v>
      </c>
      <c r="J11" s="379">
        <v>0</v>
      </c>
      <c r="K11" s="379">
        <v>0</v>
      </c>
      <c r="L11" s="379">
        <v>0</v>
      </c>
      <c r="M11" s="394" t="s">
        <v>1031</v>
      </c>
    </row>
    <row r="12" spans="1:13" ht="14.25" customHeight="1">
      <c r="A12" s="378" t="s">
        <v>436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  <c r="K12" s="380">
        <v>0</v>
      </c>
      <c r="L12" s="380">
        <v>0</v>
      </c>
      <c r="M12" s="394" t="s">
        <v>1031</v>
      </c>
    </row>
    <row r="13" spans="1:13" ht="14.25" customHeight="1">
      <c r="A13" s="120" t="s">
        <v>451</v>
      </c>
      <c r="B13" s="379">
        <v>0</v>
      </c>
      <c r="C13" s="379">
        <v>0</v>
      </c>
      <c r="D13" s="379">
        <v>0</v>
      </c>
      <c r="E13" s="379">
        <v>0</v>
      </c>
      <c r="F13" s="379">
        <v>0</v>
      </c>
      <c r="G13" s="379">
        <v>0</v>
      </c>
      <c r="H13" s="379">
        <v>0</v>
      </c>
      <c r="I13" s="379">
        <v>0</v>
      </c>
      <c r="J13" s="379">
        <v>0</v>
      </c>
      <c r="K13" s="379">
        <v>0</v>
      </c>
      <c r="L13" s="379">
        <v>0</v>
      </c>
      <c r="M13" s="394" t="s">
        <v>1031</v>
      </c>
    </row>
    <row r="14" spans="1:13" ht="14.25" customHeight="1">
      <c r="A14" s="378" t="s">
        <v>436</v>
      </c>
      <c r="B14" s="380">
        <v>0</v>
      </c>
      <c r="C14" s="380">
        <v>0</v>
      </c>
      <c r="D14" s="380">
        <v>0</v>
      </c>
      <c r="E14" s="380">
        <v>0</v>
      </c>
      <c r="F14" s="380">
        <v>0</v>
      </c>
      <c r="G14" s="380">
        <v>0</v>
      </c>
      <c r="H14" s="380">
        <v>0</v>
      </c>
      <c r="I14" s="380">
        <v>0</v>
      </c>
      <c r="J14" s="380">
        <v>0</v>
      </c>
      <c r="K14" s="380">
        <v>0</v>
      </c>
      <c r="L14" s="380">
        <v>0</v>
      </c>
      <c r="M14" s="394" t="s">
        <v>1031</v>
      </c>
    </row>
    <row r="15" spans="1:13" ht="14.25" customHeight="1">
      <c r="A15" s="120" t="s">
        <v>453</v>
      </c>
      <c r="B15" s="379">
        <v>0</v>
      </c>
      <c r="C15" s="379">
        <v>0</v>
      </c>
      <c r="D15" s="379">
        <v>0</v>
      </c>
      <c r="E15" s="379">
        <v>0</v>
      </c>
      <c r="F15" s="379">
        <v>0</v>
      </c>
      <c r="G15" s="379">
        <v>0</v>
      </c>
      <c r="H15" s="379">
        <v>0</v>
      </c>
      <c r="I15" s="379">
        <v>0</v>
      </c>
      <c r="J15" s="379">
        <v>0</v>
      </c>
      <c r="K15" s="379">
        <v>0</v>
      </c>
      <c r="L15" s="379">
        <v>0</v>
      </c>
      <c r="M15" s="394" t="s">
        <v>1031</v>
      </c>
    </row>
    <row r="16" spans="1:13" ht="14.25" customHeight="1">
      <c r="A16" s="378" t="s">
        <v>436</v>
      </c>
      <c r="B16" s="380">
        <v>0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H16" s="380">
        <v>0</v>
      </c>
      <c r="I16" s="380">
        <v>0</v>
      </c>
      <c r="J16" s="380">
        <v>0</v>
      </c>
      <c r="K16" s="380">
        <v>0</v>
      </c>
      <c r="L16" s="380">
        <v>0</v>
      </c>
      <c r="M16" s="394" t="s">
        <v>1031</v>
      </c>
    </row>
    <row r="17" spans="1:13" ht="14.25" customHeight="1">
      <c r="A17" s="120" t="s">
        <v>454</v>
      </c>
      <c r="B17" s="379">
        <v>527.5561700000001</v>
      </c>
      <c r="C17" s="379">
        <v>98.32316</v>
      </c>
      <c r="D17" s="379">
        <v>239.26729999999998</v>
      </c>
      <c r="E17" s="379">
        <v>47.682199999999995</v>
      </c>
      <c r="F17" s="379">
        <v>21.36496</v>
      </c>
      <c r="G17" s="379">
        <v>21.01923</v>
      </c>
      <c r="H17" s="379">
        <v>329.33369</v>
      </c>
      <c r="I17" s="379">
        <v>30.70535</v>
      </c>
      <c r="J17" s="379">
        <v>0.6829700000000001</v>
      </c>
      <c r="K17" s="379">
        <v>25.83814</v>
      </c>
      <c r="L17" s="379">
        <v>386.56015</v>
      </c>
      <c r="M17" s="394">
        <v>-0.2672625741444745</v>
      </c>
    </row>
    <row r="18" spans="1:13" ht="14.25" customHeight="1">
      <c r="A18" s="378" t="s">
        <v>436</v>
      </c>
      <c r="B18" s="380">
        <v>0.5544124117399792</v>
      </c>
      <c r="C18" s="380">
        <v>0.3040646684437838</v>
      </c>
      <c r="D18" s="380">
        <v>0.4549913717624571</v>
      </c>
      <c r="E18" s="380">
        <v>0.8684371184371185</v>
      </c>
      <c r="F18" s="380">
        <v>0.5382827727018948</v>
      </c>
      <c r="G18" s="380">
        <v>0.17397855863333594</v>
      </c>
      <c r="H18" s="380">
        <v>0.4442746804379078</v>
      </c>
      <c r="I18" s="380">
        <v>0.4068972572614861</v>
      </c>
      <c r="J18" s="380">
        <v>0.02158492111676375</v>
      </c>
      <c r="K18" s="380">
        <v>0.6300261245581088</v>
      </c>
      <c r="L18" s="380">
        <v>0.43463103335208353</v>
      </c>
      <c r="M18" s="394">
        <v>-0.21605104043751722</v>
      </c>
    </row>
    <row r="19" spans="1:13" ht="14.25" customHeight="1">
      <c r="A19" s="120" t="s">
        <v>455</v>
      </c>
      <c r="B19" s="379">
        <v>327.17093</v>
      </c>
      <c r="C19" s="379">
        <v>224.13719</v>
      </c>
      <c r="D19" s="379">
        <v>282.78699</v>
      </c>
      <c r="E19" s="379">
        <v>7.22356</v>
      </c>
      <c r="F19" s="379">
        <v>8.05508</v>
      </c>
      <c r="G19" s="379">
        <v>81.36222000000001</v>
      </c>
      <c r="H19" s="379">
        <v>379.42785</v>
      </c>
      <c r="I19" s="379">
        <v>41.91178</v>
      </c>
      <c r="J19" s="379">
        <v>13.54435</v>
      </c>
      <c r="K19" s="379">
        <v>1.74599</v>
      </c>
      <c r="L19" s="379">
        <v>436.62996999999996</v>
      </c>
      <c r="M19" s="394">
        <v>0.33456224243394717</v>
      </c>
    </row>
    <row r="20" spans="1:13" ht="14.25" customHeight="1">
      <c r="A20" s="378" t="s">
        <v>436</v>
      </c>
      <c r="B20" s="380">
        <v>0.3438261831958328</v>
      </c>
      <c r="C20" s="380">
        <v>0.6931449351635095</v>
      </c>
      <c r="D20" s="380">
        <v>0.5377485368735144</v>
      </c>
      <c r="E20" s="380">
        <v>0.1315628815628816</v>
      </c>
      <c r="F20" s="380">
        <v>0.2029449527045957</v>
      </c>
      <c r="G20" s="380">
        <v>0.6734443537088837</v>
      </c>
      <c r="H20" s="380">
        <v>0.5118522396174907</v>
      </c>
      <c r="I20" s="380">
        <v>0.5554012030133775</v>
      </c>
      <c r="J20" s="380">
        <v>0.4280623253259135</v>
      </c>
      <c r="K20" s="380">
        <v>0.042573471357350505</v>
      </c>
      <c r="L20" s="380">
        <v>0.4909273111922923</v>
      </c>
      <c r="M20" s="394">
        <v>0.4278357355718754</v>
      </c>
    </row>
    <row r="21" spans="1:13" ht="14.25" customHeight="1">
      <c r="A21" s="378" t="s">
        <v>30</v>
      </c>
      <c r="B21" s="381">
        <v>951.5590900000001</v>
      </c>
      <c r="C21" s="381">
        <v>323.36266</v>
      </c>
      <c r="D21" s="381">
        <v>525.8721699999999</v>
      </c>
      <c r="E21" s="381">
        <v>54.905759999999994</v>
      </c>
      <c r="F21" s="381">
        <v>39.69096</v>
      </c>
      <c r="G21" s="381">
        <v>120.81506</v>
      </c>
      <c r="H21" s="381">
        <v>741.28395</v>
      </c>
      <c r="I21" s="381">
        <v>75.46217</v>
      </c>
      <c r="J21" s="381">
        <v>31.64107</v>
      </c>
      <c r="K21" s="381">
        <v>41.011219999999994</v>
      </c>
      <c r="L21" s="381">
        <v>889.3984099999999</v>
      </c>
      <c r="M21" s="395">
        <v>-0.06532508664280656</v>
      </c>
    </row>
    <row r="22" spans="1:13" ht="14.25" customHeight="1">
      <c r="A22" s="383" t="s">
        <v>436</v>
      </c>
      <c r="B22" s="382">
        <v>0.9999999999999999</v>
      </c>
      <c r="C22" s="382">
        <v>0.9999999999999999</v>
      </c>
      <c r="D22" s="382">
        <v>1.0000000000000002</v>
      </c>
      <c r="E22" s="382">
        <v>1</v>
      </c>
      <c r="F22" s="382">
        <v>1</v>
      </c>
      <c r="G22" s="382">
        <v>1</v>
      </c>
      <c r="H22" s="382">
        <v>1</v>
      </c>
      <c r="I22" s="382">
        <v>1</v>
      </c>
      <c r="J22" s="382">
        <v>1</v>
      </c>
      <c r="K22" s="382">
        <v>1</v>
      </c>
      <c r="L22" s="382">
        <v>1</v>
      </c>
      <c r="M22" s="379">
        <v>0</v>
      </c>
    </row>
    <row r="23" spans="1:13" ht="3.75" customHeight="1">
      <c r="A23" s="345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90"/>
    </row>
    <row r="24" spans="1:13" ht="15">
      <c r="A24" s="336" t="s">
        <v>440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</row>
    <row r="25" ht="15"/>
  </sheetData>
  <sheetProtection/>
  <mergeCells count="7">
    <mergeCell ref="A1:M1"/>
    <mergeCell ref="A2:M2"/>
    <mergeCell ref="A3:M3"/>
    <mergeCell ref="B5:D5"/>
    <mergeCell ref="E5:G5"/>
    <mergeCell ref="I5:K5"/>
    <mergeCell ref="M5:M6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2" sqref="A22"/>
    </sheetView>
  </sheetViews>
  <sheetFormatPr defaultColWidth="0" defaultRowHeight="12.75"/>
  <cols>
    <col min="1" max="1" width="48.8515625" style="334" customWidth="1"/>
    <col min="2" max="9" width="10.140625" style="334" customWidth="1"/>
    <col min="10" max="16384" width="11.421875" style="334" hidden="1" customWidth="1"/>
  </cols>
  <sheetData>
    <row r="1" spans="1:9" ht="15.75">
      <c r="A1" s="849" t="s">
        <v>462</v>
      </c>
      <c r="B1" s="849"/>
      <c r="C1" s="849"/>
      <c r="D1" s="849"/>
      <c r="E1" s="849"/>
      <c r="F1" s="849"/>
      <c r="G1" s="849"/>
      <c r="H1" s="849"/>
      <c r="I1" s="849"/>
    </row>
    <row r="2" spans="1:9" ht="15.75">
      <c r="A2" s="850" t="s">
        <v>1714</v>
      </c>
      <c r="B2" s="850"/>
      <c r="C2" s="850"/>
      <c r="D2" s="850"/>
      <c r="E2" s="850"/>
      <c r="F2" s="850"/>
      <c r="G2" s="850"/>
      <c r="H2" s="850"/>
      <c r="I2" s="850"/>
    </row>
    <row r="3" spans="1:9" ht="15.75">
      <c r="A3" s="851" t="s">
        <v>431</v>
      </c>
      <c r="B3" s="851"/>
      <c r="C3" s="851"/>
      <c r="D3" s="851"/>
      <c r="E3" s="851"/>
      <c r="F3" s="851"/>
      <c r="G3" s="851"/>
      <c r="H3" s="851"/>
      <c r="I3" s="851"/>
    </row>
    <row r="4" ht="2.25" customHeight="1"/>
    <row r="5" spans="1:9" ht="26.25">
      <c r="A5" s="404" t="s">
        <v>463</v>
      </c>
      <c r="B5" s="405">
        <v>41274</v>
      </c>
      <c r="C5" s="405">
        <v>41364</v>
      </c>
      <c r="D5" s="405">
        <v>41455</v>
      </c>
      <c r="E5" s="405">
        <v>41547</v>
      </c>
      <c r="F5" s="405">
        <v>41578</v>
      </c>
      <c r="G5" s="405">
        <v>41608</v>
      </c>
      <c r="H5" s="405">
        <v>41639</v>
      </c>
      <c r="I5" s="406" t="s">
        <v>435</v>
      </c>
    </row>
    <row r="6" spans="1:9" ht="15">
      <c r="A6" s="386" t="s">
        <v>464</v>
      </c>
      <c r="B6" s="379">
        <v>4803.73</v>
      </c>
      <c r="C6" s="379">
        <v>3323.71</v>
      </c>
      <c r="D6" s="379">
        <v>3369.83</v>
      </c>
      <c r="E6" s="379">
        <v>3927.41</v>
      </c>
      <c r="F6" s="379">
        <v>4042.38</v>
      </c>
      <c r="G6" s="379">
        <v>4041.85</v>
      </c>
      <c r="H6" s="379">
        <v>3802.4</v>
      </c>
      <c r="I6" s="380">
        <v>-0.20844843486207587</v>
      </c>
    </row>
    <row r="7" spans="1:9" ht="15">
      <c r="A7" s="386" t="s">
        <v>59</v>
      </c>
      <c r="B7" s="379">
        <v>3530.35</v>
      </c>
      <c r="C7" s="379">
        <v>2917</v>
      </c>
      <c r="D7" s="379">
        <v>3275.22</v>
      </c>
      <c r="E7" s="379">
        <v>3567.61</v>
      </c>
      <c r="F7" s="379">
        <v>3693.98</v>
      </c>
      <c r="G7" s="379">
        <v>3749.13</v>
      </c>
      <c r="H7" s="379">
        <v>7870.41</v>
      </c>
      <c r="I7" s="380">
        <v>1.2293568626340163</v>
      </c>
    </row>
    <row r="8" spans="1:9" ht="15">
      <c r="A8" s="386" t="s">
        <v>465</v>
      </c>
      <c r="B8" s="379">
        <v>11279.77</v>
      </c>
      <c r="C8" s="379">
        <v>8393.76</v>
      </c>
      <c r="D8" s="379">
        <v>10577.05</v>
      </c>
      <c r="E8" s="379">
        <v>13908.89</v>
      </c>
      <c r="F8" s="379">
        <v>13626.38</v>
      </c>
      <c r="G8" s="379">
        <v>19526.51</v>
      </c>
      <c r="H8" s="379">
        <v>15061.93</v>
      </c>
      <c r="I8" s="380">
        <v>0.3353047092272272</v>
      </c>
    </row>
    <row r="9" spans="1:9" ht="15">
      <c r="A9" s="386" t="s">
        <v>466</v>
      </c>
      <c r="B9" s="379">
        <v>1772.44</v>
      </c>
      <c r="C9" s="379">
        <v>1879.74</v>
      </c>
      <c r="D9" s="379">
        <v>1974.48</v>
      </c>
      <c r="E9" s="379">
        <v>2114.66</v>
      </c>
      <c r="F9" s="379">
        <v>2126.38</v>
      </c>
      <c r="G9" s="379">
        <v>2150.74</v>
      </c>
      <c r="H9" s="379">
        <v>2717.35</v>
      </c>
      <c r="I9" s="380">
        <v>0.5331125454176162</v>
      </c>
    </row>
    <row r="10" spans="1:9" ht="15">
      <c r="A10" s="386" t="s">
        <v>467</v>
      </c>
      <c r="B10" s="379">
        <v>2345.69</v>
      </c>
      <c r="C10" s="379">
        <v>2501.19</v>
      </c>
      <c r="D10" s="379">
        <v>2754.93</v>
      </c>
      <c r="E10" s="379">
        <v>2874</v>
      </c>
      <c r="F10" s="379">
        <v>2894.81</v>
      </c>
      <c r="G10" s="379">
        <v>2874.05</v>
      </c>
      <c r="H10" s="379">
        <v>2844.83</v>
      </c>
      <c r="I10" s="380">
        <v>0.21279026640348886</v>
      </c>
    </row>
    <row r="11" spans="1:9" ht="15">
      <c r="A11" s="386" t="s">
        <v>41</v>
      </c>
      <c r="B11" s="379">
        <v>1870.55</v>
      </c>
      <c r="C11" s="379">
        <v>2187.49</v>
      </c>
      <c r="D11" s="379">
        <v>2502.1</v>
      </c>
      <c r="E11" s="379">
        <v>2606.76</v>
      </c>
      <c r="F11" s="379">
        <v>2636.78</v>
      </c>
      <c r="G11" s="379">
        <v>2570.69</v>
      </c>
      <c r="H11" s="379">
        <v>2506.03</v>
      </c>
      <c r="I11" s="380">
        <v>0.3397289567239583</v>
      </c>
    </row>
    <row r="12" spans="1:9" ht="15">
      <c r="A12" s="386" t="s">
        <v>727</v>
      </c>
      <c r="B12" s="379">
        <v>5747.51</v>
      </c>
      <c r="C12" s="379">
        <v>3206.4</v>
      </c>
      <c r="D12" s="379">
        <v>3582.19</v>
      </c>
      <c r="E12" s="379">
        <v>4756.87</v>
      </c>
      <c r="F12" s="379">
        <v>5518.16</v>
      </c>
      <c r="G12" s="379">
        <v>6316.85</v>
      </c>
      <c r="H12" s="379">
        <v>6537.38</v>
      </c>
      <c r="I12" s="380">
        <v>0.13742820804139533</v>
      </c>
    </row>
    <row r="13" spans="1:9" ht="15">
      <c r="A13" s="386" t="s">
        <v>1044</v>
      </c>
      <c r="B13" s="379">
        <v>1170.37</v>
      </c>
      <c r="C13" s="379">
        <v>1179.96</v>
      </c>
      <c r="D13" s="379">
        <v>1163.49</v>
      </c>
      <c r="E13" s="379">
        <v>1192.55</v>
      </c>
      <c r="F13" s="379">
        <v>1371.98</v>
      </c>
      <c r="G13" s="379">
        <v>1475.83</v>
      </c>
      <c r="H13" s="379">
        <v>1750.17</v>
      </c>
      <c r="I13" s="380">
        <v>0.49539889094901635</v>
      </c>
    </row>
    <row r="14" spans="1:9" ht="15">
      <c r="A14" s="386" t="s">
        <v>468</v>
      </c>
      <c r="B14" s="379">
        <v>2957.28</v>
      </c>
      <c r="C14" s="379">
        <v>3425.68</v>
      </c>
      <c r="D14" s="379">
        <v>3857.94</v>
      </c>
      <c r="E14" s="379">
        <v>4231.12</v>
      </c>
      <c r="F14" s="379">
        <v>4246.7</v>
      </c>
      <c r="G14" s="379">
        <v>4132.07</v>
      </c>
      <c r="H14" s="379">
        <v>4235.54</v>
      </c>
      <c r="I14" s="380">
        <v>0.43224178975274574</v>
      </c>
    </row>
    <row r="15" spans="1:9" ht="15">
      <c r="A15" s="383" t="s">
        <v>469</v>
      </c>
      <c r="B15" s="381">
        <v>35477.689999999995</v>
      </c>
      <c r="C15" s="381">
        <v>29014.93</v>
      </c>
      <c r="D15" s="381">
        <v>33057.229999999996</v>
      </c>
      <c r="E15" s="381">
        <v>39179.87000000001</v>
      </c>
      <c r="F15" s="381">
        <v>40157.549999999996</v>
      </c>
      <c r="G15" s="381">
        <v>46837.719999999994</v>
      </c>
      <c r="H15" s="381">
        <v>47326.03999999999</v>
      </c>
      <c r="I15" s="382">
        <v>0.3339662193338968</v>
      </c>
    </row>
    <row r="16" spans="1:9" ht="5.25" customHeight="1">
      <c r="A16" s="345"/>
      <c r="B16" s="346"/>
      <c r="C16" s="346"/>
      <c r="D16" s="347"/>
      <c r="E16" s="347"/>
      <c r="F16" s="347"/>
      <c r="G16" s="347"/>
      <c r="H16" s="347"/>
      <c r="I16" s="348"/>
    </row>
    <row r="17" spans="1:9" ht="15">
      <c r="A17" s="386" t="s">
        <v>440</v>
      </c>
      <c r="B17" s="407"/>
      <c r="C17" s="407"/>
      <c r="D17" s="407"/>
      <c r="E17" s="407"/>
      <c r="F17" s="407"/>
      <c r="G17" s="407"/>
      <c r="H17" s="407"/>
      <c r="I17" s="407"/>
    </row>
    <row r="18" spans="1:9" ht="15">
      <c r="A18" s="386"/>
      <c r="B18" s="408"/>
      <c r="C18" s="408"/>
      <c r="D18" s="408"/>
      <c r="E18" s="408"/>
      <c r="F18" s="408"/>
      <c r="G18" s="408"/>
      <c r="H18" s="408"/>
      <c r="I18" s="407"/>
    </row>
    <row r="19" spans="1:9" ht="15">
      <c r="A19" s="401"/>
      <c r="B19" s="401"/>
      <c r="C19" s="401"/>
      <c r="D19" s="401"/>
      <c r="E19" s="401"/>
      <c r="F19" s="401"/>
      <c r="G19" s="401"/>
      <c r="H19" s="401"/>
      <c r="I19" s="409"/>
    </row>
    <row r="20" spans="1:9" ht="15.75">
      <c r="A20" s="849" t="s">
        <v>470</v>
      </c>
      <c r="B20" s="849"/>
      <c r="C20" s="849"/>
      <c r="D20" s="849"/>
      <c r="E20" s="849"/>
      <c r="F20" s="849"/>
      <c r="G20" s="849"/>
      <c r="H20" s="849"/>
      <c r="I20" s="849"/>
    </row>
    <row r="21" spans="1:9" ht="15.75">
      <c r="A21" s="850" t="s">
        <v>1714</v>
      </c>
      <c r="B21" s="850"/>
      <c r="C21" s="850"/>
      <c r="D21" s="850"/>
      <c r="E21" s="850"/>
      <c r="F21" s="850"/>
      <c r="G21" s="850"/>
      <c r="H21" s="850"/>
      <c r="I21" s="850"/>
    </row>
    <row r="22" spans="1:9" ht="3" customHeight="1">
      <c r="A22" s="386"/>
      <c r="B22" s="386"/>
      <c r="C22" s="386"/>
      <c r="D22" s="386"/>
      <c r="E22" s="386"/>
      <c r="F22" s="386"/>
      <c r="G22" s="386"/>
      <c r="H22" s="386"/>
      <c r="I22" s="386"/>
    </row>
    <row r="23" spans="1:9" ht="26.25">
      <c r="A23" s="404" t="s">
        <v>463</v>
      </c>
      <c r="B23" s="405">
        <v>41274</v>
      </c>
      <c r="C23" s="405">
        <v>41364</v>
      </c>
      <c r="D23" s="405">
        <v>41455</v>
      </c>
      <c r="E23" s="405">
        <v>41547</v>
      </c>
      <c r="F23" s="405">
        <v>41578</v>
      </c>
      <c r="G23" s="405">
        <v>41608</v>
      </c>
      <c r="H23" s="405">
        <v>41639</v>
      </c>
      <c r="I23" s="410" t="s">
        <v>435</v>
      </c>
    </row>
    <row r="24" spans="1:9" ht="15">
      <c r="A24" s="386" t="s">
        <v>464</v>
      </c>
      <c r="B24" s="379">
        <v>121</v>
      </c>
      <c r="C24" s="379">
        <v>123</v>
      </c>
      <c r="D24" s="379">
        <v>123</v>
      </c>
      <c r="E24" s="379">
        <v>122</v>
      </c>
      <c r="F24" s="379">
        <v>121</v>
      </c>
      <c r="G24" s="379">
        <v>118</v>
      </c>
      <c r="H24" s="379">
        <v>119</v>
      </c>
      <c r="I24" s="380">
        <v>-0.016528925619834656</v>
      </c>
    </row>
    <row r="25" spans="1:9" ht="15">
      <c r="A25" s="386" t="s">
        <v>59</v>
      </c>
      <c r="B25" s="379">
        <v>222</v>
      </c>
      <c r="C25" s="379">
        <v>221</v>
      </c>
      <c r="D25" s="379">
        <v>225</v>
      </c>
      <c r="E25" s="379">
        <v>229</v>
      </c>
      <c r="F25" s="379">
        <v>231</v>
      </c>
      <c r="G25" s="379">
        <v>230</v>
      </c>
      <c r="H25" s="379">
        <v>231</v>
      </c>
      <c r="I25" s="380">
        <v>0.04054054054054057</v>
      </c>
    </row>
    <row r="26" spans="1:9" ht="15">
      <c r="A26" s="386" t="s">
        <v>465</v>
      </c>
      <c r="B26" s="379">
        <v>7</v>
      </c>
      <c r="C26" s="379">
        <v>9</v>
      </c>
      <c r="D26" s="379">
        <v>12</v>
      </c>
      <c r="E26" s="379">
        <v>9</v>
      </c>
      <c r="F26" s="379">
        <v>9</v>
      </c>
      <c r="G26" s="379">
        <v>8</v>
      </c>
      <c r="H26" s="379">
        <v>13</v>
      </c>
      <c r="I26" s="380">
        <v>0.8571428571428572</v>
      </c>
    </row>
    <row r="27" spans="1:9" ht="15">
      <c r="A27" s="386" t="s">
        <v>466</v>
      </c>
      <c r="B27" s="379">
        <v>21</v>
      </c>
      <c r="C27" s="379">
        <v>20</v>
      </c>
      <c r="D27" s="379">
        <v>20</v>
      </c>
      <c r="E27" s="379">
        <v>20</v>
      </c>
      <c r="F27" s="379">
        <v>20</v>
      </c>
      <c r="G27" s="379">
        <v>22</v>
      </c>
      <c r="H27" s="379">
        <v>22</v>
      </c>
      <c r="I27" s="380">
        <v>0.04761904761904767</v>
      </c>
    </row>
    <row r="28" spans="1:9" ht="15">
      <c r="A28" s="386" t="s">
        <v>467</v>
      </c>
      <c r="B28" s="379">
        <v>39</v>
      </c>
      <c r="C28" s="379">
        <v>32</v>
      </c>
      <c r="D28" s="379">
        <v>29</v>
      </c>
      <c r="E28" s="379">
        <v>26</v>
      </c>
      <c r="F28" s="379">
        <v>27</v>
      </c>
      <c r="G28" s="379">
        <v>27</v>
      </c>
      <c r="H28" s="379">
        <v>24</v>
      </c>
      <c r="I28" s="380">
        <v>-0.3846153846153846</v>
      </c>
    </row>
    <row r="29" spans="1:9" ht="15">
      <c r="A29" s="386" t="s">
        <v>41</v>
      </c>
      <c r="B29" s="379">
        <v>65</v>
      </c>
      <c r="C29" s="379">
        <v>56</v>
      </c>
      <c r="D29" s="379">
        <v>70</v>
      </c>
      <c r="E29" s="379">
        <v>76</v>
      </c>
      <c r="F29" s="379">
        <v>84</v>
      </c>
      <c r="G29" s="379">
        <v>83</v>
      </c>
      <c r="H29" s="379">
        <v>82</v>
      </c>
      <c r="I29" s="380">
        <v>0.2615384615384615</v>
      </c>
    </row>
    <row r="30" spans="1:9" ht="15">
      <c r="A30" s="386" t="s">
        <v>727</v>
      </c>
      <c r="B30" s="379">
        <v>30</v>
      </c>
      <c r="C30" s="379">
        <v>30</v>
      </c>
      <c r="D30" s="379">
        <v>33</v>
      </c>
      <c r="E30" s="379">
        <v>32</v>
      </c>
      <c r="F30" s="379">
        <v>24</v>
      </c>
      <c r="G30" s="379">
        <v>25</v>
      </c>
      <c r="H30" s="379">
        <v>24</v>
      </c>
      <c r="I30" s="380">
        <v>-0.19999999999999996</v>
      </c>
    </row>
    <row r="31" spans="1:9" ht="15">
      <c r="A31" s="386" t="s">
        <v>1044</v>
      </c>
      <c r="B31" s="379">
        <v>20</v>
      </c>
      <c r="C31" s="379">
        <v>19</v>
      </c>
      <c r="D31" s="379">
        <v>24</v>
      </c>
      <c r="E31" s="379">
        <v>27</v>
      </c>
      <c r="F31" s="379">
        <v>27</v>
      </c>
      <c r="G31" s="379">
        <v>26</v>
      </c>
      <c r="H31" s="379">
        <v>27</v>
      </c>
      <c r="I31" s="380">
        <v>0.3500000000000001</v>
      </c>
    </row>
    <row r="32" spans="1:9" ht="15">
      <c r="A32" s="386" t="s">
        <v>468</v>
      </c>
      <c r="B32" s="379">
        <v>54</v>
      </c>
      <c r="C32" s="379">
        <v>58</v>
      </c>
      <c r="D32" s="379">
        <v>62</v>
      </c>
      <c r="E32" s="379">
        <v>60</v>
      </c>
      <c r="F32" s="379">
        <v>61</v>
      </c>
      <c r="G32" s="379">
        <v>64</v>
      </c>
      <c r="H32" s="379">
        <v>65</v>
      </c>
      <c r="I32" s="380">
        <v>0.20370370370370372</v>
      </c>
    </row>
    <row r="33" spans="1:9" ht="15">
      <c r="A33" s="383" t="s">
        <v>469</v>
      </c>
      <c r="B33" s="381">
        <v>579</v>
      </c>
      <c r="C33" s="381">
        <v>568</v>
      </c>
      <c r="D33" s="381">
        <v>598</v>
      </c>
      <c r="E33" s="381">
        <v>601</v>
      </c>
      <c r="F33" s="381">
        <v>604</v>
      </c>
      <c r="G33" s="381">
        <v>603</v>
      </c>
      <c r="H33" s="381">
        <v>607</v>
      </c>
      <c r="I33" s="382">
        <v>0.04835924006908465</v>
      </c>
    </row>
    <row r="34" spans="1:9" ht="4.5" customHeight="1">
      <c r="A34" s="345"/>
      <c r="B34" s="346"/>
      <c r="C34" s="346"/>
      <c r="D34" s="347"/>
      <c r="E34" s="347"/>
      <c r="F34" s="347"/>
      <c r="G34" s="347"/>
      <c r="H34" s="347"/>
      <c r="I34" s="348"/>
    </row>
    <row r="35" spans="1:9" ht="15">
      <c r="A35" s="386" t="s">
        <v>440</v>
      </c>
      <c r="B35" s="407"/>
      <c r="C35" s="407"/>
      <c r="D35" s="407"/>
      <c r="E35" s="407"/>
      <c r="F35" s="407"/>
      <c r="G35" s="407"/>
      <c r="H35" s="407"/>
      <c r="I35" s="407"/>
    </row>
  </sheetData>
  <sheetProtection/>
  <mergeCells count="5">
    <mergeCell ref="A1:I1"/>
    <mergeCell ref="A2:I2"/>
    <mergeCell ref="A3:I3"/>
    <mergeCell ref="A20:I20"/>
    <mergeCell ref="A21:I2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C9" sqref="C9"/>
    </sheetView>
  </sheetViews>
  <sheetFormatPr defaultColWidth="0" defaultRowHeight="12.75" zeroHeight="1"/>
  <cols>
    <col min="1" max="1" width="50.8515625" style="334" bestFit="1" customWidth="1"/>
    <col min="2" max="8" width="7.7109375" style="334" customWidth="1"/>
    <col min="9" max="9" width="13.57421875" style="334" customWidth="1"/>
    <col min="10" max="10" width="22.00390625" style="334" hidden="1" customWidth="1"/>
    <col min="11" max="16384" width="0" style="334" hidden="1" customWidth="1"/>
  </cols>
  <sheetData>
    <row r="1" ht="3.75" customHeight="1"/>
    <row r="2" spans="1:9" ht="15">
      <c r="A2" s="860" t="s">
        <v>1524</v>
      </c>
      <c r="B2" s="860"/>
      <c r="C2" s="860"/>
      <c r="D2" s="860"/>
      <c r="E2" s="860"/>
      <c r="F2" s="860"/>
      <c r="G2" s="860"/>
      <c r="H2" s="860"/>
      <c r="I2" s="860"/>
    </row>
    <row r="3" spans="1:9" ht="15">
      <c r="A3" s="859" t="s">
        <v>1769</v>
      </c>
      <c r="B3" s="859"/>
      <c r="C3" s="859"/>
      <c r="D3" s="859"/>
      <c r="E3" s="859"/>
      <c r="F3" s="859"/>
      <c r="G3" s="859"/>
      <c r="H3" s="859"/>
      <c r="I3" s="859"/>
    </row>
    <row r="4" spans="1:9" ht="15">
      <c r="A4" s="860" t="s">
        <v>431</v>
      </c>
      <c r="B4" s="860"/>
      <c r="C4" s="860"/>
      <c r="D4" s="860"/>
      <c r="E4" s="860"/>
      <c r="F4" s="860"/>
      <c r="G4" s="860"/>
      <c r="H4" s="860"/>
      <c r="I4" s="860"/>
    </row>
    <row r="5" spans="1:9" ht="3.75" customHeight="1">
      <c r="A5" s="335"/>
      <c r="B5" s="336"/>
      <c r="C5" s="336"/>
      <c r="D5" s="336"/>
      <c r="E5" s="336"/>
      <c r="F5" s="336"/>
      <c r="G5" s="336"/>
      <c r="H5" s="336"/>
      <c r="I5" s="336"/>
    </row>
    <row r="6" spans="1:9" ht="15">
      <c r="A6" s="337" t="s">
        <v>463</v>
      </c>
      <c r="B6" s="338">
        <v>41274</v>
      </c>
      <c r="C6" s="338">
        <v>41364</v>
      </c>
      <c r="D6" s="338">
        <v>41455</v>
      </c>
      <c r="E6" s="338">
        <v>41547</v>
      </c>
      <c r="F6" s="338">
        <v>41578</v>
      </c>
      <c r="G6" s="338">
        <v>41608</v>
      </c>
      <c r="H6" s="338">
        <v>41639</v>
      </c>
      <c r="I6" s="339" t="s">
        <v>435</v>
      </c>
    </row>
    <row r="7" spans="1:9" ht="15">
      <c r="A7" s="336" t="s">
        <v>464</v>
      </c>
      <c r="B7" s="340">
        <v>726.6418800000001</v>
      </c>
      <c r="C7" s="340">
        <v>169.73962999999998</v>
      </c>
      <c r="D7" s="340">
        <v>307.99604000000005</v>
      </c>
      <c r="E7" s="340">
        <v>363.40488</v>
      </c>
      <c r="F7" s="340">
        <v>410.49899</v>
      </c>
      <c r="G7" s="340">
        <v>440.01212999999996</v>
      </c>
      <c r="H7" s="340">
        <v>459.29162</v>
      </c>
      <c r="I7" s="341">
        <v>-0.36792575181601156</v>
      </c>
    </row>
    <row r="8" spans="1:9" ht="15">
      <c r="A8" s="336" t="s">
        <v>59</v>
      </c>
      <c r="B8" s="340">
        <v>506.58672</v>
      </c>
      <c r="C8" s="340">
        <v>197.46052000000003</v>
      </c>
      <c r="D8" s="340">
        <v>525.40517</v>
      </c>
      <c r="E8" s="340">
        <v>644.6851399999999</v>
      </c>
      <c r="F8" s="340">
        <v>687.17208</v>
      </c>
      <c r="G8" s="340">
        <v>705.51765</v>
      </c>
      <c r="H8" s="340">
        <v>720.7941999999999</v>
      </c>
      <c r="I8" s="341">
        <v>0.42284464148606166</v>
      </c>
    </row>
    <row r="9" spans="1:9" ht="15">
      <c r="A9" s="336" t="s">
        <v>465</v>
      </c>
      <c r="B9" s="340">
        <v>-128.21302999999997</v>
      </c>
      <c r="C9" s="340">
        <v>-29.922100000000004</v>
      </c>
      <c r="D9" s="340">
        <v>-62.51245000000001</v>
      </c>
      <c r="E9" s="340">
        <v>-102.38892000000001</v>
      </c>
      <c r="F9" s="340">
        <v>-108.2919</v>
      </c>
      <c r="G9" s="340">
        <v>-116.78547000000003</v>
      </c>
      <c r="H9" s="340">
        <v>-127.27139000000003</v>
      </c>
      <c r="I9" s="341">
        <v>-0.007344339338988791</v>
      </c>
    </row>
    <row r="10" spans="1:9" ht="15">
      <c r="A10" s="336" t="s">
        <v>466</v>
      </c>
      <c r="B10" s="340">
        <v>227.8207</v>
      </c>
      <c r="C10" s="340">
        <v>107.14783</v>
      </c>
      <c r="D10" s="340">
        <v>196.35785999999996</v>
      </c>
      <c r="E10" s="340">
        <v>236.25671</v>
      </c>
      <c r="F10" s="340">
        <v>263.68352</v>
      </c>
      <c r="G10" s="340">
        <v>305.07693</v>
      </c>
      <c r="H10" s="340">
        <v>311.71385000000004</v>
      </c>
      <c r="I10" s="341">
        <v>0.36824199908085636</v>
      </c>
    </row>
    <row r="11" spans="1:9" ht="15">
      <c r="A11" s="336" t="s">
        <v>467</v>
      </c>
      <c r="B11" s="340">
        <v>79.22182</v>
      </c>
      <c r="C11" s="340">
        <v>67.42581000000001</v>
      </c>
      <c r="D11" s="340">
        <v>167.37214</v>
      </c>
      <c r="E11" s="340">
        <v>193.4608</v>
      </c>
      <c r="F11" s="340">
        <v>200.05019999999996</v>
      </c>
      <c r="G11" s="340">
        <v>205.92144000000002</v>
      </c>
      <c r="H11" s="340">
        <v>208.12683000000004</v>
      </c>
      <c r="I11" s="341">
        <v>1.6271402247512121</v>
      </c>
    </row>
    <row r="12" spans="1:9" ht="15">
      <c r="A12" s="336" t="s">
        <v>41</v>
      </c>
      <c r="B12" s="340">
        <v>203.56793</v>
      </c>
      <c r="C12" s="340">
        <v>65.33258000000001</v>
      </c>
      <c r="D12" s="340">
        <v>230.53333999999995</v>
      </c>
      <c r="E12" s="340">
        <v>312.3149599999999</v>
      </c>
      <c r="F12" s="340">
        <v>359.71441</v>
      </c>
      <c r="G12" s="340">
        <v>399.2439</v>
      </c>
      <c r="H12" s="340">
        <v>421.27372</v>
      </c>
      <c r="I12" s="341">
        <v>1.0694503304130472</v>
      </c>
    </row>
    <row r="13" spans="1:9" ht="15">
      <c r="A13" s="336" t="s">
        <v>727</v>
      </c>
      <c r="B13" s="340">
        <v>221.98506</v>
      </c>
      <c r="C13" s="340">
        <v>77.90383999999999</v>
      </c>
      <c r="D13" s="340">
        <v>131.95901</v>
      </c>
      <c r="E13" s="340">
        <v>140.66794</v>
      </c>
      <c r="F13" s="340">
        <v>141.53221999999997</v>
      </c>
      <c r="G13" s="340">
        <v>114.05091999999999</v>
      </c>
      <c r="H13" s="340">
        <v>104.76261</v>
      </c>
      <c r="I13" s="341">
        <v>-0.528064591373852</v>
      </c>
    </row>
    <row r="14" spans="1:9" ht="15">
      <c r="A14" s="336" t="s">
        <v>1044</v>
      </c>
      <c r="B14" s="340">
        <v>233.23114999999996</v>
      </c>
      <c r="C14" s="340">
        <v>58.657109999999996</v>
      </c>
      <c r="D14" s="340">
        <v>196.64026999999993</v>
      </c>
      <c r="E14" s="340">
        <v>301.9602</v>
      </c>
      <c r="F14" s="340">
        <v>585.8170799999999</v>
      </c>
      <c r="G14" s="340">
        <v>886.8820000000001</v>
      </c>
      <c r="H14" s="340">
        <v>1201.26153</v>
      </c>
      <c r="I14" s="341">
        <v>4.150519259541447</v>
      </c>
    </row>
    <row r="15" spans="1:9" ht="15">
      <c r="A15" s="336" t="s">
        <v>468</v>
      </c>
      <c r="B15" s="340">
        <v>182.88406000000006</v>
      </c>
      <c r="C15" s="340">
        <v>96.80012999999997</v>
      </c>
      <c r="D15" s="340">
        <v>163.74868</v>
      </c>
      <c r="E15" s="340">
        <v>222.05580999999995</v>
      </c>
      <c r="F15" s="340">
        <v>225.73775</v>
      </c>
      <c r="G15" s="340">
        <v>230.00324999999995</v>
      </c>
      <c r="H15" s="340">
        <v>233.9688700000001</v>
      </c>
      <c r="I15" s="341">
        <v>0.27932893659513036</v>
      </c>
    </row>
    <row r="16" spans="1:9" ht="15">
      <c r="A16" s="342" t="s">
        <v>469</v>
      </c>
      <c r="B16" s="343">
        <v>2253.72629</v>
      </c>
      <c r="C16" s="343">
        <v>810.5453499999999</v>
      </c>
      <c r="D16" s="343">
        <v>1857.5000599999996</v>
      </c>
      <c r="E16" s="343">
        <v>2312.41752</v>
      </c>
      <c r="F16" s="343">
        <v>2765.91435</v>
      </c>
      <c r="G16" s="343">
        <v>3169.9227499999997</v>
      </c>
      <c r="H16" s="343">
        <v>3533.9218400000004</v>
      </c>
      <c r="I16" s="344">
        <v>0.56803506072603</v>
      </c>
    </row>
    <row r="17" spans="1:9" ht="4.5" customHeight="1">
      <c r="A17" s="345"/>
      <c r="B17" s="346"/>
      <c r="C17" s="346"/>
      <c r="D17" s="347"/>
      <c r="E17" s="347"/>
      <c r="F17" s="347"/>
      <c r="G17" s="347"/>
      <c r="H17" s="347"/>
      <c r="I17" s="348"/>
    </row>
    <row r="18" spans="1:9" ht="15">
      <c r="A18" s="336" t="s">
        <v>440</v>
      </c>
      <c r="B18" s="336"/>
      <c r="C18" s="336"/>
      <c r="D18" s="336"/>
      <c r="E18" s="336"/>
      <c r="F18" s="336"/>
      <c r="G18" s="336"/>
      <c r="H18" s="336"/>
      <c r="I18" s="349"/>
    </row>
    <row r="19" spans="1:9" ht="15">
      <c r="A19" s="350" t="s">
        <v>1420</v>
      </c>
      <c r="B19" s="351"/>
      <c r="C19" s="351"/>
      <c r="D19" s="351"/>
      <c r="E19" s="351"/>
      <c r="F19" s="351"/>
      <c r="G19" s="351"/>
      <c r="H19" s="351"/>
      <c r="I19" s="351"/>
    </row>
    <row r="20" spans="1:9" ht="15">
      <c r="A20" s="861" t="s">
        <v>1525</v>
      </c>
      <c r="B20" s="861"/>
      <c r="C20" s="861"/>
      <c r="D20" s="861"/>
      <c r="E20" s="861"/>
      <c r="F20" s="861"/>
      <c r="G20" s="861"/>
      <c r="H20" s="861"/>
      <c r="I20" s="861"/>
    </row>
    <row r="21" spans="1:9" ht="15">
      <c r="A21" s="859" t="s">
        <v>1769</v>
      </c>
      <c r="B21" s="859"/>
      <c r="C21" s="859"/>
      <c r="D21" s="859"/>
      <c r="E21" s="859"/>
      <c r="F21" s="859"/>
      <c r="G21" s="859"/>
      <c r="H21" s="859"/>
      <c r="I21" s="859"/>
    </row>
    <row r="22" spans="1:9" ht="15">
      <c r="A22" s="861" t="s">
        <v>431</v>
      </c>
      <c r="B22" s="861"/>
      <c r="C22" s="861"/>
      <c r="D22" s="861"/>
      <c r="E22" s="861"/>
      <c r="F22" s="861"/>
      <c r="G22" s="861"/>
      <c r="H22" s="861"/>
      <c r="I22" s="861"/>
    </row>
    <row r="23" spans="1:9" ht="3" customHeight="1">
      <c r="A23" s="352"/>
      <c r="B23" s="352"/>
      <c r="C23" s="352"/>
      <c r="D23" s="352"/>
      <c r="E23" s="352"/>
      <c r="F23" s="352"/>
      <c r="G23" s="352"/>
      <c r="H23" s="352"/>
      <c r="I23" s="352"/>
    </row>
    <row r="24" spans="1:9" ht="15">
      <c r="A24" s="337" t="s">
        <v>463</v>
      </c>
      <c r="B24" s="338">
        <v>41274</v>
      </c>
      <c r="C24" s="338">
        <v>41364</v>
      </c>
      <c r="D24" s="338">
        <v>41455</v>
      </c>
      <c r="E24" s="338">
        <v>41547</v>
      </c>
      <c r="F24" s="338">
        <v>41578</v>
      </c>
      <c r="G24" s="338">
        <v>41608</v>
      </c>
      <c r="H24" s="338">
        <v>41639</v>
      </c>
      <c r="I24" s="339" t="s">
        <v>435</v>
      </c>
    </row>
    <row r="25" spans="1:9" ht="15">
      <c r="A25" s="336" t="s">
        <v>464</v>
      </c>
      <c r="B25" s="340">
        <v>3629.5441599999995</v>
      </c>
      <c r="C25" s="340">
        <v>948.3774000000001</v>
      </c>
      <c r="D25" s="340">
        <v>1325.31708</v>
      </c>
      <c r="E25" s="340">
        <v>2165.8393499999997</v>
      </c>
      <c r="F25" s="340">
        <v>2377.41353</v>
      </c>
      <c r="G25" s="340">
        <v>2531.5165799999995</v>
      </c>
      <c r="H25" s="340">
        <v>2374.9801800000005</v>
      </c>
      <c r="I25" s="341">
        <v>-0.3456533175229363</v>
      </c>
    </row>
    <row r="26" spans="1:9" ht="15">
      <c r="A26" s="336" t="s">
        <v>59</v>
      </c>
      <c r="B26" s="340">
        <v>1401.99226</v>
      </c>
      <c r="C26" s="340">
        <v>366.6754300000001</v>
      </c>
      <c r="D26" s="340">
        <v>1117.2680099999998</v>
      </c>
      <c r="E26" s="340">
        <v>1542.55068</v>
      </c>
      <c r="F26" s="340">
        <v>1710.32114</v>
      </c>
      <c r="G26" s="340">
        <v>1805.5361599999997</v>
      </c>
      <c r="H26" s="340">
        <v>1941.85637</v>
      </c>
      <c r="I26" s="341">
        <v>0.3850692513808885</v>
      </c>
    </row>
    <row r="27" spans="1:9" ht="15">
      <c r="A27" s="336" t="s">
        <v>465</v>
      </c>
      <c r="B27" s="340">
        <v>5949.578229999999</v>
      </c>
      <c r="C27" s="340">
        <v>2958.2759699999997</v>
      </c>
      <c r="D27" s="340">
        <v>5291.443839999999</v>
      </c>
      <c r="E27" s="340">
        <v>9101.773969999995</v>
      </c>
      <c r="F27" s="340">
        <v>8960.882710000002</v>
      </c>
      <c r="G27" s="340">
        <v>15243.542629999996</v>
      </c>
      <c r="H27" s="340">
        <v>10597.074919999992</v>
      </c>
      <c r="I27" s="341">
        <v>0.7811472528532486</v>
      </c>
    </row>
    <row r="28" spans="1:9" ht="15">
      <c r="A28" s="336" t="s">
        <v>466</v>
      </c>
      <c r="B28" s="340">
        <v>876.20124</v>
      </c>
      <c r="C28" s="340">
        <v>171.54012999999998</v>
      </c>
      <c r="D28" s="340">
        <v>335.54232999999994</v>
      </c>
      <c r="E28" s="340">
        <v>542.3248299999999</v>
      </c>
      <c r="F28" s="340">
        <v>576.27435</v>
      </c>
      <c r="G28" s="340">
        <v>623.52573</v>
      </c>
      <c r="H28" s="340">
        <v>1221.32076</v>
      </c>
      <c r="I28" s="341">
        <v>0.3938815699461919</v>
      </c>
    </row>
    <row r="29" spans="1:9" ht="15">
      <c r="A29" s="336" t="s">
        <v>467</v>
      </c>
      <c r="B29" s="340">
        <v>1079.70471</v>
      </c>
      <c r="C29" s="340">
        <v>223.30861000000002</v>
      </c>
      <c r="D29" s="340">
        <v>561.50191</v>
      </c>
      <c r="E29" s="340">
        <v>761.1322600000003</v>
      </c>
      <c r="F29" s="340">
        <v>811.4682099999997</v>
      </c>
      <c r="G29" s="340">
        <v>819.95345</v>
      </c>
      <c r="H29" s="340">
        <v>824.9875999999999</v>
      </c>
      <c r="I29" s="341">
        <v>-0.2359136786575656</v>
      </c>
    </row>
    <row r="30" spans="1:9" ht="15">
      <c r="A30" s="336" t="s">
        <v>41</v>
      </c>
      <c r="B30" s="340">
        <v>1686.9610499999997</v>
      </c>
      <c r="C30" s="340">
        <v>1090.9226400000002</v>
      </c>
      <c r="D30" s="340">
        <v>1630.21925</v>
      </c>
      <c r="E30" s="340">
        <v>1907.5512700000002</v>
      </c>
      <c r="F30" s="340">
        <v>2024.5753200000004</v>
      </c>
      <c r="G30" s="340">
        <v>2044.60423</v>
      </c>
      <c r="H30" s="340">
        <v>2087.76874</v>
      </c>
      <c r="I30" s="341">
        <v>0.2375915496092814</v>
      </c>
    </row>
    <row r="31" spans="1:9" ht="15">
      <c r="A31" s="336" t="s">
        <v>727</v>
      </c>
      <c r="B31" s="340">
        <v>5785.155350000001</v>
      </c>
      <c r="C31" s="340">
        <v>1628.2328399999997</v>
      </c>
      <c r="D31" s="340">
        <v>2906.1746500000004</v>
      </c>
      <c r="E31" s="340">
        <v>4220.98489</v>
      </c>
      <c r="F31" s="340">
        <v>4956.13043</v>
      </c>
      <c r="G31" s="340">
        <v>6092.328579999998</v>
      </c>
      <c r="H31" s="340">
        <v>6167.673650000001</v>
      </c>
      <c r="I31" s="341">
        <v>0.06612066173815015</v>
      </c>
    </row>
    <row r="32" spans="1:9" ht="15">
      <c r="A32" s="336" t="s">
        <v>1044</v>
      </c>
      <c r="B32" s="340">
        <v>396.65272999999996</v>
      </c>
      <c r="C32" s="340">
        <v>86.04034</v>
      </c>
      <c r="D32" s="340">
        <v>274.44094999999993</v>
      </c>
      <c r="E32" s="340">
        <v>394.96413999999993</v>
      </c>
      <c r="F32" s="340">
        <v>683.24612</v>
      </c>
      <c r="G32" s="340">
        <v>986.1580799999999</v>
      </c>
      <c r="H32" s="340">
        <v>1337.47514</v>
      </c>
      <c r="I32" s="341">
        <v>2.3719045372510106</v>
      </c>
    </row>
    <row r="33" spans="1:9" ht="15">
      <c r="A33" s="336" t="s">
        <v>468</v>
      </c>
      <c r="B33" s="340">
        <v>1511.4303099999997</v>
      </c>
      <c r="C33" s="340">
        <v>520.8195</v>
      </c>
      <c r="D33" s="340">
        <v>1086.3854700000009</v>
      </c>
      <c r="E33" s="340">
        <v>1619.6571699999995</v>
      </c>
      <c r="F33" s="340">
        <v>1647.5407000000002</v>
      </c>
      <c r="G33" s="340">
        <v>1586.7194999999995</v>
      </c>
      <c r="H33" s="340">
        <v>1622.3549199999998</v>
      </c>
      <c r="I33" s="341">
        <v>0.07339048930413473</v>
      </c>
    </row>
    <row r="34" spans="1:9" ht="15">
      <c r="A34" s="342" t="s">
        <v>469</v>
      </c>
      <c r="B34" s="353">
        <v>22317.220040000004</v>
      </c>
      <c r="C34" s="353">
        <v>7994.192859999998</v>
      </c>
      <c r="D34" s="353">
        <v>14528.293490000002</v>
      </c>
      <c r="E34" s="353">
        <v>22256.77855999999</v>
      </c>
      <c r="F34" s="353">
        <v>23747.852510000004</v>
      </c>
      <c r="G34" s="353">
        <v>31733.884939999996</v>
      </c>
      <c r="H34" s="353">
        <v>28175.49227999999</v>
      </c>
      <c r="I34" s="344">
        <v>0.26250008869832275</v>
      </c>
    </row>
    <row r="35" spans="1:9" ht="3.75" customHeight="1">
      <c r="A35" s="345"/>
      <c r="B35" s="346"/>
      <c r="C35" s="346"/>
      <c r="D35" s="347"/>
      <c r="E35" s="347"/>
      <c r="F35" s="347"/>
      <c r="G35" s="347"/>
      <c r="H35" s="347"/>
      <c r="I35" s="348"/>
    </row>
    <row r="36" spans="1:9" ht="15">
      <c r="A36" s="336" t="s">
        <v>440</v>
      </c>
      <c r="B36" s="336"/>
      <c r="C36" s="336"/>
      <c r="D36" s="336"/>
      <c r="E36" s="336"/>
      <c r="F36" s="336"/>
      <c r="G36" s="336"/>
      <c r="H36" s="336"/>
      <c r="I36" s="336"/>
    </row>
    <row r="37" spans="1:9" ht="15">
      <c r="A37" s="350" t="s">
        <v>1420</v>
      </c>
      <c r="B37" s="351"/>
      <c r="C37" s="351"/>
      <c r="D37" s="351"/>
      <c r="E37" s="351"/>
      <c r="F37" s="351"/>
      <c r="G37" s="351"/>
      <c r="H37" s="351"/>
      <c r="I37" s="351"/>
    </row>
    <row r="38" spans="1:9" ht="15">
      <c r="A38" s="351"/>
      <c r="B38" s="351"/>
      <c r="C38" s="351"/>
      <c r="D38" s="351"/>
      <c r="E38" s="351"/>
      <c r="F38" s="351"/>
      <c r="G38" s="351"/>
      <c r="H38" s="351"/>
      <c r="I38" s="351"/>
    </row>
    <row r="39" spans="1:9" ht="15">
      <c r="A39" s="858" t="s">
        <v>1526</v>
      </c>
      <c r="B39" s="858"/>
      <c r="C39" s="858"/>
      <c r="D39" s="858"/>
      <c r="E39" s="858"/>
      <c r="F39" s="858"/>
      <c r="G39" s="858"/>
      <c r="H39" s="858"/>
      <c r="I39" s="858"/>
    </row>
    <row r="40" spans="1:9" ht="15">
      <c r="A40" s="859" t="s">
        <v>1769</v>
      </c>
      <c r="B40" s="859"/>
      <c r="C40" s="859"/>
      <c r="D40" s="859"/>
      <c r="E40" s="859"/>
      <c r="F40" s="859"/>
      <c r="G40" s="859"/>
      <c r="H40" s="859"/>
      <c r="I40" s="859"/>
    </row>
    <row r="41" spans="1:9" ht="15">
      <c r="A41" s="858" t="s">
        <v>431</v>
      </c>
      <c r="B41" s="858"/>
      <c r="C41" s="858"/>
      <c r="D41" s="858"/>
      <c r="E41" s="858"/>
      <c r="F41" s="858"/>
      <c r="G41" s="858"/>
      <c r="H41" s="858"/>
      <c r="I41" s="858"/>
    </row>
    <row r="42" spans="1:9" ht="2.25" customHeight="1">
      <c r="A42" s="354"/>
      <c r="B42" s="355"/>
      <c r="C42" s="355"/>
      <c r="D42" s="356"/>
      <c r="E42" s="355"/>
      <c r="F42" s="355"/>
      <c r="G42" s="355"/>
      <c r="H42" s="355"/>
      <c r="I42" s="355"/>
    </row>
    <row r="43" spans="1:9" ht="15">
      <c r="A43" s="337" t="s">
        <v>463</v>
      </c>
      <c r="B43" s="338">
        <v>41274</v>
      </c>
      <c r="C43" s="338">
        <v>41364</v>
      </c>
      <c r="D43" s="338">
        <v>41455</v>
      </c>
      <c r="E43" s="338">
        <v>41547</v>
      </c>
      <c r="F43" s="338">
        <v>41578</v>
      </c>
      <c r="G43" s="338">
        <v>41608</v>
      </c>
      <c r="H43" s="338">
        <v>41639</v>
      </c>
      <c r="I43" s="339" t="s">
        <v>435</v>
      </c>
    </row>
    <row r="44" spans="1:9" ht="15">
      <c r="A44" s="336" t="s">
        <v>464</v>
      </c>
      <c r="B44" s="340">
        <v>2606.546509999999</v>
      </c>
      <c r="C44" s="340">
        <v>693.4520300000001</v>
      </c>
      <c r="D44" s="340">
        <v>738.24537</v>
      </c>
      <c r="E44" s="340">
        <v>1295.7338799999998</v>
      </c>
      <c r="F44" s="340">
        <v>1410.6688399999998</v>
      </c>
      <c r="G44" s="340">
        <v>1409.2234899999996</v>
      </c>
      <c r="H44" s="340">
        <v>1175.5714900000003</v>
      </c>
      <c r="I44" s="341">
        <v>-0.5489927052941784</v>
      </c>
    </row>
    <row r="45" spans="1:9" ht="15">
      <c r="A45" s="336" t="s">
        <v>59</v>
      </c>
      <c r="B45" s="340">
        <v>884.9552600000001</v>
      </c>
      <c r="C45" s="340">
        <v>225.4108300000001</v>
      </c>
      <c r="D45" s="340">
        <v>799.0356499999998</v>
      </c>
      <c r="E45" s="340">
        <v>1087.5593000000001</v>
      </c>
      <c r="F45" s="340">
        <v>1212.55274</v>
      </c>
      <c r="G45" s="340">
        <v>1266.4360199999996</v>
      </c>
      <c r="H45" s="340">
        <v>1356.69586</v>
      </c>
      <c r="I45" s="341">
        <v>0.5330671744919624</v>
      </c>
    </row>
    <row r="46" spans="1:9" ht="15">
      <c r="A46" s="336" t="s">
        <v>465</v>
      </c>
      <c r="B46" s="340">
        <v>4331.491569999999</v>
      </c>
      <c r="C46" s="340">
        <v>2610.0655899999997</v>
      </c>
      <c r="D46" s="340">
        <v>4558.156599999999</v>
      </c>
      <c r="E46" s="340">
        <v>7996.582379999994</v>
      </c>
      <c r="F46" s="340">
        <v>7721.744010000002</v>
      </c>
      <c r="G46" s="340">
        <v>13614.548999999995</v>
      </c>
      <c r="H46" s="340">
        <v>8245.754419999992</v>
      </c>
      <c r="I46" s="341">
        <v>0.9036755091733893</v>
      </c>
    </row>
    <row r="47" spans="1:9" ht="15">
      <c r="A47" s="336" t="s">
        <v>466</v>
      </c>
      <c r="B47" s="340">
        <v>623.2770700000001</v>
      </c>
      <c r="C47" s="340">
        <v>108.02057999999997</v>
      </c>
      <c r="D47" s="340">
        <v>202.75641999999993</v>
      </c>
      <c r="E47" s="340">
        <v>341.9309199999999</v>
      </c>
      <c r="F47" s="340">
        <v>353.45333999999997</v>
      </c>
      <c r="G47" s="340">
        <v>377.80968999999993</v>
      </c>
      <c r="H47" s="340">
        <v>950.2787700000001</v>
      </c>
      <c r="I47" s="341">
        <v>0.5246490136401135</v>
      </c>
    </row>
    <row r="48" spans="1:9" ht="15">
      <c r="A48" s="336" t="s">
        <v>467</v>
      </c>
      <c r="B48" s="340">
        <v>826.6948299999999</v>
      </c>
      <c r="C48" s="340">
        <v>154.53142000000003</v>
      </c>
      <c r="D48" s="340">
        <v>416.16920999999996</v>
      </c>
      <c r="E48" s="340">
        <v>533.9467200000001</v>
      </c>
      <c r="F48" s="340">
        <v>554.5137599999996</v>
      </c>
      <c r="G48" s="340">
        <v>534.3362400000001</v>
      </c>
      <c r="H48" s="340">
        <v>499.6845599999999</v>
      </c>
      <c r="I48" s="341">
        <v>-0.3955634632431414</v>
      </c>
    </row>
    <row r="49" spans="1:9" ht="15">
      <c r="A49" s="336" t="s">
        <v>41</v>
      </c>
      <c r="B49" s="340">
        <v>1025.5248199999999</v>
      </c>
      <c r="C49" s="340">
        <v>941.0070300000002</v>
      </c>
      <c r="D49" s="340">
        <v>1312.14436</v>
      </c>
      <c r="E49" s="340">
        <v>1418.0746000000004</v>
      </c>
      <c r="F49" s="340">
        <v>1476.6734700000004</v>
      </c>
      <c r="G49" s="340">
        <v>1412.75663</v>
      </c>
      <c r="H49" s="340">
        <v>1301.98641</v>
      </c>
      <c r="I49" s="341">
        <v>0.26958059386607547</v>
      </c>
    </row>
    <row r="50" spans="1:9" ht="15">
      <c r="A50" s="336" t="s">
        <v>727</v>
      </c>
      <c r="B50" s="340">
        <v>4868.999100000001</v>
      </c>
      <c r="C50" s="340">
        <v>1497.3857599999997</v>
      </c>
      <c r="D50" s="340">
        <v>2489.3148300000003</v>
      </c>
      <c r="E50" s="340">
        <v>3663.2647599999996</v>
      </c>
      <c r="F50" s="340">
        <v>4361.6557</v>
      </c>
      <c r="G50" s="340">
        <v>5154.040339999998</v>
      </c>
      <c r="H50" s="340">
        <v>5461.56459</v>
      </c>
      <c r="I50" s="341">
        <v>0.12170170456593409</v>
      </c>
    </row>
    <row r="51" spans="1:9" ht="15">
      <c r="A51" s="336" t="s">
        <v>1044</v>
      </c>
      <c r="B51" s="340">
        <v>41.3002800000001</v>
      </c>
      <c r="C51" s="340">
        <v>4.428100000000015</v>
      </c>
      <c r="D51" s="340">
        <v>31.083669999999927</v>
      </c>
      <c r="E51" s="340">
        <v>59.95508999999987</v>
      </c>
      <c r="F51" s="340">
        <v>239.00095</v>
      </c>
      <c r="G51" s="340">
        <v>342.7993999999999</v>
      </c>
      <c r="H51" s="340">
        <v>622.9235399999998</v>
      </c>
      <c r="I51" s="341">
        <v>14.082792174774559</v>
      </c>
    </row>
    <row r="52" spans="1:9" ht="15">
      <c r="A52" s="336" t="s">
        <v>468</v>
      </c>
      <c r="B52" s="340">
        <v>1011.4326999999994</v>
      </c>
      <c r="C52" s="340">
        <v>370.8175499999999</v>
      </c>
      <c r="D52" s="340">
        <v>791.1951900000008</v>
      </c>
      <c r="E52" s="340">
        <v>1169.8474099999996</v>
      </c>
      <c r="F52" s="340">
        <v>1146.5224600000001</v>
      </c>
      <c r="G52" s="340">
        <v>1021.3277199999997</v>
      </c>
      <c r="H52" s="340">
        <v>1002.0990999999999</v>
      </c>
      <c r="I52" s="341">
        <v>-0.009228097924854005</v>
      </c>
    </row>
    <row r="53" spans="1:9" ht="15">
      <c r="A53" s="342" t="s">
        <v>469</v>
      </c>
      <c r="B53" s="357">
        <v>16220.22214</v>
      </c>
      <c r="C53" s="357">
        <v>6605.118889999999</v>
      </c>
      <c r="D53" s="357">
        <v>11338.1013</v>
      </c>
      <c r="E53" s="357">
        <v>17566.89505999999</v>
      </c>
      <c r="F53" s="357">
        <v>18476.785270000004</v>
      </c>
      <c r="G53" s="357">
        <v>25133.278529999992</v>
      </c>
      <c r="H53" s="357">
        <v>20616.55873999999</v>
      </c>
      <c r="I53" s="344">
        <v>0.27104046800680803</v>
      </c>
    </row>
    <row r="54" spans="1:9" ht="3.75" customHeight="1">
      <c r="A54" s="345"/>
      <c r="B54" s="346"/>
      <c r="C54" s="346"/>
      <c r="D54" s="347"/>
      <c r="E54" s="347"/>
      <c r="F54" s="347"/>
      <c r="G54" s="347"/>
      <c r="H54" s="347"/>
      <c r="I54" s="348"/>
    </row>
    <row r="55" spans="1:9" ht="15">
      <c r="A55" s="336" t="s">
        <v>440</v>
      </c>
      <c r="B55" s="336"/>
      <c r="C55" s="336"/>
      <c r="D55" s="336"/>
      <c r="E55" s="336"/>
      <c r="F55" s="336"/>
      <c r="G55" s="336"/>
      <c r="H55" s="336"/>
      <c r="I55" s="336"/>
    </row>
    <row r="56" spans="1:9" ht="15">
      <c r="A56" s="350" t="s">
        <v>1420</v>
      </c>
      <c r="B56" s="351"/>
      <c r="C56" s="351"/>
      <c r="D56" s="351"/>
      <c r="E56" s="351"/>
      <c r="F56" s="351"/>
      <c r="G56" s="351"/>
      <c r="H56" s="351"/>
      <c r="I56" s="351"/>
    </row>
  </sheetData>
  <sheetProtection/>
  <mergeCells count="9">
    <mergeCell ref="A39:I39"/>
    <mergeCell ref="A40:I40"/>
    <mergeCell ref="A41:I41"/>
    <mergeCell ref="A2:I2"/>
    <mergeCell ref="A3:I3"/>
    <mergeCell ref="A4:I4"/>
    <mergeCell ref="A20:I20"/>
    <mergeCell ref="A21:I21"/>
    <mergeCell ref="A22:I22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0" sqref="A10"/>
    </sheetView>
  </sheetViews>
  <sheetFormatPr defaultColWidth="0" defaultRowHeight="12.75" zeroHeight="1"/>
  <cols>
    <col min="1" max="1" width="24.57421875" style="334" customWidth="1"/>
    <col min="2" max="12" width="11.421875" style="334" customWidth="1"/>
    <col min="13" max="16384" width="0" style="334" hidden="1" customWidth="1"/>
  </cols>
  <sheetData>
    <row r="1" spans="1:12" ht="15">
      <c r="A1" s="863" t="s">
        <v>471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</row>
    <row r="2" spans="1:12" ht="15">
      <c r="A2" s="863" t="s">
        <v>472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</row>
    <row r="3" spans="1:12" ht="15">
      <c r="A3" s="864" t="s">
        <v>1771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</row>
    <row r="4" spans="1:12" ht="2.25" customHeight="1" thickBot="1">
      <c r="A4" s="411"/>
      <c r="B4" s="412"/>
      <c r="C4" s="412"/>
      <c r="D4" s="411"/>
      <c r="E4" s="413"/>
      <c r="F4" s="401"/>
      <c r="G4" s="401"/>
      <c r="H4" s="401"/>
      <c r="I4" s="401"/>
      <c r="J4" s="401"/>
      <c r="K4" s="401"/>
      <c r="L4" s="401"/>
    </row>
    <row r="5" spans="1:12" ht="15">
      <c r="A5" s="414"/>
      <c r="B5" s="414"/>
      <c r="C5" s="414"/>
      <c r="D5" s="865" t="s">
        <v>473</v>
      </c>
      <c r="E5" s="865"/>
      <c r="F5" s="865"/>
      <c r="G5" s="865"/>
      <c r="H5" s="865"/>
      <c r="I5" s="865"/>
      <c r="J5" s="865"/>
      <c r="K5" s="865"/>
      <c r="L5" s="865"/>
    </row>
    <row r="6" spans="1:12" ht="15">
      <c r="A6" s="415" t="s">
        <v>474</v>
      </c>
      <c r="B6" s="416" t="s">
        <v>475</v>
      </c>
      <c r="C6" s="417" t="s">
        <v>476</v>
      </c>
      <c r="D6" s="418" t="s">
        <v>477</v>
      </c>
      <c r="E6" s="418" t="s">
        <v>478</v>
      </c>
      <c r="F6" s="419" t="s">
        <v>479</v>
      </c>
      <c r="G6" s="418" t="s">
        <v>480</v>
      </c>
      <c r="H6" s="418" t="s">
        <v>481</v>
      </c>
      <c r="I6" s="418" t="s">
        <v>482</v>
      </c>
      <c r="J6" s="418" t="s">
        <v>483</v>
      </c>
      <c r="K6" s="418" t="s">
        <v>484</v>
      </c>
      <c r="L6" s="418" t="s">
        <v>485</v>
      </c>
    </row>
    <row r="7" spans="1:12" ht="15">
      <c r="A7" s="866" t="s">
        <v>35</v>
      </c>
      <c r="B7" s="420" t="s">
        <v>488</v>
      </c>
      <c r="C7" s="421" t="s">
        <v>499</v>
      </c>
      <c r="D7" s="422">
        <v>0</v>
      </c>
      <c r="E7" s="422">
        <v>0</v>
      </c>
      <c r="F7" s="423">
        <v>0</v>
      </c>
      <c r="G7" s="422">
        <v>0</v>
      </c>
      <c r="H7" s="422">
        <v>0</v>
      </c>
      <c r="I7" s="424">
        <v>0</v>
      </c>
      <c r="J7" s="424">
        <v>0</v>
      </c>
      <c r="K7" s="424">
        <v>0</v>
      </c>
      <c r="L7" s="424">
        <v>6</v>
      </c>
    </row>
    <row r="8" spans="1:12" ht="15">
      <c r="A8" s="867"/>
      <c r="B8" s="454" t="s">
        <v>506</v>
      </c>
      <c r="C8" s="706" t="s">
        <v>333</v>
      </c>
      <c r="D8" s="455">
        <v>0</v>
      </c>
      <c r="E8" s="455">
        <v>0</v>
      </c>
      <c r="F8" s="456">
        <v>0</v>
      </c>
      <c r="G8" s="455">
        <v>0</v>
      </c>
      <c r="H8" s="455">
        <v>0</v>
      </c>
      <c r="I8" s="425">
        <v>0</v>
      </c>
      <c r="J8" s="425">
        <v>0</v>
      </c>
      <c r="K8" s="425">
        <v>0</v>
      </c>
      <c r="L8" s="425">
        <v>6</v>
      </c>
    </row>
    <row r="9" spans="1:12" ht="15">
      <c r="A9" s="426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</row>
    <row r="10" spans="1:12" ht="15">
      <c r="A10" s="427"/>
      <c r="B10" s="427"/>
      <c r="C10" s="427"/>
      <c r="D10" s="428"/>
      <c r="E10" s="427"/>
      <c r="F10" s="427"/>
      <c r="G10" s="427"/>
      <c r="H10" s="427"/>
      <c r="I10" s="427"/>
      <c r="J10" s="427"/>
      <c r="K10" s="427"/>
      <c r="L10" s="427"/>
    </row>
    <row r="11" spans="1:12" ht="15">
      <c r="A11" s="863" t="s">
        <v>471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</row>
    <row r="12" spans="1:12" ht="15">
      <c r="A12" s="863" t="s">
        <v>491</v>
      </c>
      <c r="B12" s="863"/>
      <c r="C12" s="863"/>
      <c r="D12" s="863"/>
      <c r="E12" s="863"/>
      <c r="F12" s="863"/>
      <c r="G12" s="863"/>
      <c r="H12" s="863"/>
      <c r="I12" s="863"/>
      <c r="J12" s="863"/>
      <c r="K12" s="863"/>
      <c r="L12" s="863"/>
    </row>
    <row r="13" spans="1:12" ht="15">
      <c r="A13" s="864" t="s">
        <v>1771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</row>
    <row r="14" spans="1:12" ht="1.5" customHeight="1" thickBot="1">
      <c r="A14" s="429"/>
      <c r="B14" s="429"/>
      <c r="C14" s="429"/>
      <c r="D14" s="430"/>
      <c r="E14" s="429"/>
      <c r="F14" s="429"/>
      <c r="G14" s="429"/>
      <c r="H14" s="429"/>
      <c r="I14" s="429"/>
      <c r="J14" s="429"/>
      <c r="K14" s="429"/>
      <c r="L14" s="429"/>
    </row>
    <row r="15" spans="1:12" ht="15.75" thickBot="1">
      <c r="A15" s="431"/>
      <c r="B15" s="431"/>
      <c r="C15" s="431"/>
      <c r="D15" s="869" t="s">
        <v>473</v>
      </c>
      <c r="E15" s="869"/>
      <c r="F15" s="869"/>
      <c r="G15" s="869"/>
      <c r="H15" s="869"/>
      <c r="I15" s="869"/>
      <c r="J15" s="869"/>
      <c r="K15" s="869"/>
      <c r="L15" s="869"/>
    </row>
    <row r="16" spans="1:12" ht="15.75" thickBot="1">
      <c r="A16" s="432" t="s">
        <v>474</v>
      </c>
      <c r="B16" s="433" t="s">
        <v>475</v>
      </c>
      <c r="C16" s="433" t="s">
        <v>476</v>
      </c>
      <c r="D16" s="434" t="s">
        <v>477</v>
      </c>
      <c r="E16" s="434" t="s">
        <v>478</v>
      </c>
      <c r="F16" s="434" t="s">
        <v>479</v>
      </c>
      <c r="G16" s="434" t="s">
        <v>480</v>
      </c>
      <c r="H16" s="434" t="s">
        <v>481</v>
      </c>
      <c r="I16" s="434" t="s">
        <v>482</v>
      </c>
      <c r="J16" s="434" t="s">
        <v>483</v>
      </c>
      <c r="K16" s="434" t="s">
        <v>484</v>
      </c>
      <c r="L16" s="435" t="s">
        <v>485</v>
      </c>
    </row>
    <row r="17" spans="1:12" ht="15">
      <c r="A17" s="862" t="s">
        <v>35</v>
      </c>
      <c r="B17" s="437" t="s">
        <v>488</v>
      </c>
      <c r="C17" s="438" t="s">
        <v>508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0</v>
      </c>
      <c r="J17" s="439">
        <v>0</v>
      </c>
      <c r="K17" s="439">
        <v>0</v>
      </c>
      <c r="L17" s="439">
        <v>5.48</v>
      </c>
    </row>
    <row r="18" spans="1:12" ht="15">
      <c r="A18" s="862" t="s">
        <v>35</v>
      </c>
      <c r="B18" s="440" t="s">
        <v>488</v>
      </c>
      <c r="C18" s="440" t="s">
        <v>499</v>
      </c>
      <c r="D18" s="441">
        <v>0</v>
      </c>
      <c r="E18" s="441">
        <v>0</v>
      </c>
      <c r="F18" s="441">
        <v>0</v>
      </c>
      <c r="G18" s="441">
        <v>0</v>
      </c>
      <c r="H18" s="441">
        <v>0</v>
      </c>
      <c r="I18" s="441">
        <v>0</v>
      </c>
      <c r="J18" s="441">
        <v>0</v>
      </c>
      <c r="K18" s="441">
        <v>0</v>
      </c>
      <c r="L18" s="441">
        <v>4.41</v>
      </c>
    </row>
    <row r="19" spans="1:12" ht="15">
      <c r="A19" s="862" t="s">
        <v>35</v>
      </c>
      <c r="B19" s="440" t="s">
        <v>488</v>
      </c>
      <c r="C19" s="440" t="s">
        <v>503</v>
      </c>
      <c r="D19" s="441">
        <v>0</v>
      </c>
      <c r="E19" s="441">
        <v>0</v>
      </c>
      <c r="F19" s="441">
        <v>0</v>
      </c>
      <c r="G19" s="441">
        <v>0</v>
      </c>
      <c r="H19" s="441">
        <v>0</v>
      </c>
      <c r="I19" s="441">
        <v>0</v>
      </c>
      <c r="J19" s="441">
        <v>0</v>
      </c>
      <c r="K19" s="441">
        <v>0</v>
      </c>
      <c r="L19" s="441">
        <v>3.5</v>
      </c>
    </row>
    <row r="20" spans="1:12" ht="15">
      <c r="A20" s="862" t="s">
        <v>35</v>
      </c>
      <c r="B20" s="440" t="s">
        <v>488</v>
      </c>
      <c r="C20" s="440" t="s">
        <v>963</v>
      </c>
      <c r="D20" s="441">
        <v>0</v>
      </c>
      <c r="E20" s="441">
        <v>0</v>
      </c>
      <c r="F20" s="441">
        <v>0</v>
      </c>
      <c r="G20" s="441">
        <v>0</v>
      </c>
      <c r="H20" s="441">
        <v>0</v>
      </c>
      <c r="I20" s="441">
        <v>0</v>
      </c>
      <c r="J20" s="441">
        <v>0</v>
      </c>
      <c r="K20" s="441">
        <v>0</v>
      </c>
      <c r="L20" s="441">
        <v>2.4</v>
      </c>
    </row>
    <row r="21" spans="1:12" ht="15">
      <c r="A21" s="862" t="s">
        <v>35</v>
      </c>
      <c r="B21" s="440" t="s">
        <v>506</v>
      </c>
      <c r="C21" s="440" t="s">
        <v>507</v>
      </c>
      <c r="D21" s="441">
        <v>0</v>
      </c>
      <c r="E21" s="441">
        <v>0</v>
      </c>
      <c r="F21" s="441">
        <v>0</v>
      </c>
      <c r="G21" s="441">
        <v>0</v>
      </c>
      <c r="H21" s="441">
        <v>0</v>
      </c>
      <c r="I21" s="441">
        <v>0</v>
      </c>
      <c r="J21" s="441">
        <v>0</v>
      </c>
      <c r="K21" s="441">
        <v>0</v>
      </c>
      <c r="L21" s="441">
        <v>4.5</v>
      </c>
    </row>
    <row r="22" spans="1:12" ht="15">
      <c r="A22" s="862" t="s">
        <v>35</v>
      </c>
      <c r="B22" s="440" t="s">
        <v>506</v>
      </c>
      <c r="C22" s="440" t="s">
        <v>313</v>
      </c>
      <c r="D22" s="441">
        <v>0</v>
      </c>
      <c r="E22" s="441">
        <v>0</v>
      </c>
      <c r="F22" s="441">
        <v>0</v>
      </c>
      <c r="G22" s="441">
        <v>0</v>
      </c>
      <c r="H22" s="441">
        <v>0</v>
      </c>
      <c r="I22" s="441">
        <v>0</v>
      </c>
      <c r="J22" s="441">
        <v>0</v>
      </c>
      <c r="K22" s="441">
        <v>0</v>
      </c>
      <c r="L22" s="441">
        <v>1.55</v>
      </c>
    </row>
    <row r="23" spans="1:12" ht="15">
      <c r="A23" s="862" t="s">
        <v>35</v>
      </c>
      <c r="B23" s="440" t="s">
        <v>506</v>
      </c>
      <c r="C23" s="440" t="s">
        <v>649</v>
      </c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4.25</v>
      </c>
    </row>
    <row r="24" spans="1:12" ht="15">
      <c r="A24" s="862" t="s">
        <v>35</v>
      </c>
      <c r="B24" s="440" t="s">
        <v>506</v>
      </c>
      <c r="C24" s="440" t="s">
        <v>343</v>
      </c>
      <c r="D24" s="441">
        <v>0</v>
      </c>
      <c r="E24" s="441">
        <v>0</v>
      </c>
      <c r="F24" s="441">
        <v>0</v>
      </c>
      <c r="G24" s="441">
        <v>0</v>
      </c>
      <c r="H24" s="441">
        <v>0</v>
      </c>
      <c r="I24" s="441">
        <v>0</v>
      </c>
      <c r="J24" s="441">
        <v>0</v>
      </c>
      <c r="K24" s="441">
        <v>0</v>
      </c>
      <c r="L24" s="441">
        <v>3.9</v>
      </c>
    </row>
    <row r="25" spans="1:12" ht="15">
      <c r="A25" s="862" t="s">
        <v>35</v>
      </c>
      <c r="B25" s="440" t="s">
        <v>506</v>
      </c>
      <c r="C25" s="440" t="s">
        <v>333</v>
      </c>
      <c r="D25" s="441">
        <v>0</v>
      </c>
      <c r="E25" s="441">
        <v>0</v>
      </c>
      <c r="F25" s="441">
        <v>0</v>
      </c>
      <c r="G25" s="441">
        <v>0</v>
      </c>
      <c r="H25" s="441">
        <v>0</v>
      </c>
      <c r="I25" s="441">
        <v>0</v>
      </c>
      <c r="J25" s="441">
        <v>0</v>
      </c>
      <c r="K25" s="441">
        <v>0</v>
      </c>
      <c r="L25" s="441">
        <v>4.28</v>
      </c>
    </row>
    <row r="26" spans="1:12" ht="15">
      <c r="A26" s="862" t="s">
        <v>35</v>
      </c>
      <c r="B26" s="440" t="s">
        <v>492</v>
      </c>
      <c r="C26" s="440" t="s">
        <v>493</v>
      </c>
      <c r="D26" s="441">
        <v>0</v>
      </c>
      <c r="E26" s="441">
        <v>0</v>
      </c>
      <c r="F26" s="441">
        <v>0</v>
      </c>
      <c r="G26" s="441">
        <v>3</v>
      </c>
      <c r="H26" s="441">
        <v>0</v>
      </c>
      <c r="I26" s="441">
        <v>3.64</v>
      </c>
      <c r="J26" s="441">
        <v>3.51</v>
      </c>
      <c r="K26" s="441">
        <v>3.73</v>
      </c>
      <c r="L26" s="441">
        <v>4.16</v>
      </c>
    </row>
    <row r="27" spans="1:12" ht="15">
      <c r="A27" s="862" t="s">
        <v>35</v>
      </c>
      <c r="B27" s="440" t="s">
        <v>495</v>
      </c>
      <c r="C27" s="440" t="s">
        <v>496</v>
      </c>
      <c r="D27" s="441">
        <v>0</v>
      </c>
      <c r="E27" s="441">
        <v>0</v>
      </c>
      <c r="F27" s="441">
        <v>0</v>
      </c>
      <c r="G27" s="441">
        <v>0</v>
      </c>
      <c r="H27" s="441">
        <v>0</v>
      </c>
      <c r="I27" s="441">
        <v>0</v>
      </c>
      <c r="J27" s="441">
        <v>2.83</v>
      </c>
      <c r="K27" s="441">
        <v>3.34</v>
      </c>
      <c r="L27" s="441">
        <v>2.85</v>
      </c>
    </row>
    <row r="28" spans="1:12" ht="15">
      <c r="A28" s="862" t="s">
        <v>35</v>
      </c>
      <c r="B28" s="440" t="s">
        <v>495</v>
      </c>
      <c r="C28" s="440" t="s">
        <v>508</v>
      </c>
      <c r="D28" s="441">
        <v>4.5</v>
      </c>
      <c r="E28" s="441">
        <v>0</v>
      </c>
      <c r="F28" s="441">
        <v>0</v>
      </c>
      <c r="G28" s="441">
        <v>0</v>
      </c>
      <c r="H28" s="441">
        <v>0</v>
      </c>
      <c r="I28" s="441">
        <v>1.45</v>
      </c>
      <c r="J28" s="441">
        <v>3.77</v>
      </c>
      <c r="K28" s="441">
        <v>3.05</v>
      </c>
      <c r="L28" s="441">
        <v>4.53</v>
      </c>
    </row>
    <row r="29" spans="1:12" ht="15">
      <c r="A29" s="862" t="s">
        <v>35</v>
      </c>
      <c r="B29" s="440" t="s">
        <v>495</v>
      </c>
      <c r="C29" s="440" t="s">
        <v>509</v>
      </c>
      <c r="D29" s="441">
        <v>0</v>
      </c>
      <c r="E29" s="441">
        <v>0</v>
      </c>
      <c r="F29" s="441"/>
      <c r="G29" s="441">
        <v>4</v>
      </c>
      <c r="H29" s="441">
        <v>0</v>
      </c>
      <c r="I29" s="441">
        <v>0</v>
      </c>
      <c r="J29" s="441">
        <v>0</v>
      </c>
      <c r="K29" s="441">
        <v>3.31</v>
      </c>
      <c r="L29" s="441">
        <v>4.48</v>
      </c>
    </row>
    <row r="30" spans="1:12" ht="15">
      <c r="A30" s="862" t="s">
        <v>35</v>
      </c>
      <c r="B30" s="440" t="s">
        <v>495</v>
      </c>
      <c r="C30" s="440" t="s">
        <v>497</v>
      </c>
      <c r="D30" s="441">
        <v>0</v>
      </c>
      <c r="E30" s="441">
        <v>0</v>
      </c>
      <c r="F30" s="441"/>
      <c r="G30" s="441">
        <v>0</v>
      </c>
      <c r="H30" s="441">
        <v>0</v>
      </c>
      <c r="I30" s="441">
        <v>0</v>
      </c>
      <c r="J30" s="441">
        <v>2.93</v>
      </c>
      <c r="K30" s="441">
        <v>3.41</v>
      </c>
      <c r="L30" s="441">
        <v>4.45</v>
      </c>
    </row>
    <row r="31" spans="1:12" ht="15">
      <c r="A31" s="862" t="s">
        <v>35</v>
      </c>
      <c r="B31" s="440" t="s">
        <v>495</v>
      </c>
      <c r="C31" s="440" t="s">
        <v>498</v>
      </c>
      <c r="D31" s="441">
        <v>1.13</v>
      </c>
      <c r="E31" s="441">
        <v>0</v>
      </c>
      <c r="F31" s="441"/>
      <c r="G31" s="441">
        <v>0</v>
      </c>
      <c r="H31" s="441">
        <v>0</v>
      </c>
      <c r="I31" s="441">
        <v>0</v>
      </c>
      <c r="J31" s="441">
        <v>0</v>
      </c>
      <c r="K31" s="441">
        <v>3.96</v>
      </c>
      <c r="L31" s="441">
        <v>3.98</v>
      </c>
    </row>
    <row r="32" spans="1:12" ht="15">
      <c r="A32" s="862" t="s">
        <v>35</v>
      </c>
      <c r="B32" s="440" t="s">
        <v>495</v>
      </c>
      <c r="C32" s="440" t="s">
        <v>499</v>
      </c>
      <c r="D32" s="441">
        <v>0</v>
      </c>
      <c r="E32" s="441">
        <v>4.53</v>
      </c>
      <c r="F32" s="441">
        <v>0</v>
      </c>
      <c r="G32" s="441">
        <v>3.09</v>
      </c>
      <c r="H32" s="441">
        <v>0</v>
      </c>
      <c r="I32" s="441">
        <v>3.65</v>
      </c>
      <c r="J32" s="441">
        <v>3.01</v>
      </c>
      <c r="K32" s="441">
        <v>3.43</v>
      </c>
      <c r="L32" s="441">
        <v>3.04</v>
      </c>
    </row>
    <row r="33" spans="1:12" ht="15">
      <c r="A33" s="862" t="s">
        <v>35</v>
      </c>
      <c r="B33" s="440" t="s">
        <v>495</v>
      </c>
      <c r="C33" s="440" t="s">
        <v>500</v>
      </c>
      <c r="D33" s="441">
        <v>0</v>
      </c>
      <c r="E33" s="441">
        <v>0</v>
      </c>
      <c r="F33" s="441">
        <v>0</v>
      </c>
      <c r="G33" s="441">
        <v>2.55</v>
      </c>
      <c r="H33" s="441">
        <v>0</v>
      </c>
      <c r="I33" s="441">
        <v>0</v>
      </c>
      <c r="J33" s="441">
        <v>3.48</v>
      </c>
      <c r="K33" s="441">
        <v>2.96</v>
      </c>
      <c r="L33" s="441">
        <v>4.75</v>
      </c>
    </row>
    <row r="34" spans="1:12" ht="15">
      <c r="A34" s="862" t="s">
        <v>35</v>
      </c>
      <c r="B34" s="440" t="s">
        <v>495</v>
      </c>
      <c r="C34" s="440" t="s">
        <v>501</v>
      </c>
      <c r="D34" s="441">
        <v>0</v>
      </c>
      <c r="E34" s="441">
        <v>0</v>
      </c>
      <c r="F34" s="441">
        <v>0</v>
      </c>
      <c r="G34" s="441">
        <v>2.64</v>
      </c>
      <c r="H34" s="441">
        <v>0</v>
      </c>
      <c r="I34" s="441">
        <v>0</v>
      </c>
      <c r="J34" s="441">
        <v>0</v>
      </c>
      <c r="K34" s="441">
        <v>2.08</v>
      </c>
      <c r="L34" s="441">
        <v>0.7</v>
      </c>
    </row>
    <row r="35" spans="1:12" ht="15">
      <c r="A35" s="862" t="s">
        <v>35</v>
      </c>
      <c r="B35" s="440" t="s">
        <v>495</v>
      </c>
      <c r="C35" s="440" t="s">
        <v>339</v>
      </c>
      <c r="D35" s="441">
        <v>3.45</v>
      </c>
      <c r="E35" s="441">
        <v>5</v>
      </c>
      <c r="F35" s="441">
        <v>0</v>
      </c>
      <c r="G35" s="441">
        <v>0</v>
      </c>
      <c r="H35" s="441">
        <v>0</v>
      </c>
      <c r="I35" s="441">
        <v>2.49</v>
      </c>
      <c r="J35" s="441">
        <v>2.49</v>
      </c>
      <c r="K35" s="441">
        <v>3.75</v>
      </c>
      <c r="L35" s="441">
        <v>4.34</v>
      </c>
    </row>
    <row r="36" spans="1:12" ht="15">
      <c r="A36" s="862"/>
      <c r="B36" s="440" t="s">
        <v>495</v>
      </c>
      <c r="C36" s="440" t="s">
        <v>502</v>
      </c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3.14</v>
      </c>
      <c r="J36" s="441">
        <v>2.7</v>
      </c>
      <c r="K36" s="441">
        <v>3.65</v>
      </c>
      <c r="L36" s="441">
        <v>2.3</v>
      </c>
    </row>
    <row r="37" spans="1:12" ht="15">
      <c r="A37" s="862"/>
      <c r="B37" s="440" t="s">
        <v>495</v>
      </c>
      <c r="C37" s="440" t="s">
        <v>998</v>
      </c>
      <c r="D37" s="441">
        <v>0</v>
      </c>
      <c r="E37" s="441">
        <v>0</v>
      </c>
      <c r="F37" s="441">
        <v>0</v>
      </c>
      <c r="G37" s="441">
        <v>0</v>
      </c>
      <c r="H37" s="441">
        <v>0</v>
      </c>
      <c r="I37" s="441">
        <v>0</v>
      </c>
      <c r="J37" s="441">
        <v>3.15</v>
      </c>
      <c r="K37" s="441">
        <v>3.6</v>
      </c>
      <c r="L37" s="441">
        <v>3.75</v>
      </c>
    </row>
    <row r="38" spans="1:12" ht="15">
      <c r="A38" s="862"/>
      <c r="B38" s="440" t="s">
        <v>495</v>
      </c>
      <c r="C38" s="440" t="s">
        <v>510</v>
      </c>
      <c r="D38" s="441">
        <v>0</v>
      </c>
      <c r="E38" s="441">
        <v>0</v>
      </c>
      <c r="F38" s="441">
        <v>0</v>
      </c>
      <c r="G38" s="441">
        <v>2.65</v>
      </c>
      <c r="H38" s="441">
        <v>0</v>
      </c>
      <c r="I38" s="441">
        <v>0</v>
      </c>
      <c r="J38" s="441">
        <v>0</v>
      </c>
      <c r="K38" s="441">
        <v>3.74</v>
      </c>
      <c r="L38" s="441">
        <v>4.42</v>
      </c>
    </row>
    <row r="39" spans="1:12" ht="15">
      <c r="A39" s="862"/>
      <c r="B39" s="440" t="s">
        <v>495</v>
      </c>
      <c r="C39" s="440" t="s">
        <v>513</v>
      </c>
      <c r="D39" s="441">
        <v>0</v>
      </c>
      <c r="E39" s="441">
        <v>0</v>
      </c>
      <c r="F39" s="441"/>
      <c r="G39" s="441">
        <v>0</v>
      </c>
      <c r="H39" s="441">
        <v>0</v>
      </c>
      <c r="I39" s="441">
        <v>2.89</v>
      </c>
      <c r="J39" s="441">
        <v>3.37</v>
      </c>
      <c r="K39" s="441">
        <v>4.05</v>
      </c>
      <c r="L39" s="441">
        <v>3.49</v>
      </c>
    </row>
    <row r="40" spans="1:12" ht="15">
      <c r="A40" s="862"/>
      <c r="B40" s="440" t="s">
        <v>495</v>
      </c>
      <c r="C40" s="440" t="s">
        <v>503</v>
      </c>
      <c r="D40" s="441">
        <v>0</v>
      </c>
      <c r="E40" s="441">
        <v>2.86</v>
      </c>
      <c r="F40" s="441">
        <v>0</v>
      </c>
      <c r="G40" s="441">
        <v>2</v>
      </c>
      <c r="H40" s="441">
        <v>0</v>
      </c>
      <c r="I40" s="441">
        <v>2.73</v>
      </c>
      <c r="J40" s="441">
        <v>3.57</v>
      </c>
      <c r="K40" s="441">
        <v>3.46</v>
      </c>
      <c r="L40" s="441">
        <v>3</v>
      </c>
    </row>
    <row r="41" spans="1:12" ht="15">
      <c r="A41" s="862"/>
      <c r="B41" s="440" t="s">
        <v>495</v>
      </c>
      <c r="C41" s="440" t="s">
        <v>504</v>
      </c>
      <c r="D41" s="441">
        <v>3.3</v>
      </c>
      <c r="E41" s="441">
        <v>2.28</v>
      </c>
      <c r="F41" s="441">
        <v>0</v>
      </c>
      <c r="G41" s="441">
        <v>3.93</v>
      </c>
      <c r="H41" s="441">
        <v>0</v>
      </c>
      <c r="I41" s="441">
        <v>0</v>
      </c>
      <c r="J41" s="441">
        <v>3.04</v>
      </c>
      <c r="K41" s="441">
        <v>3.01</v>
      </c>
      <c r="L41" s="441">
        <v>3.31</v>
      </c>
    </row>
    <row r="42" spans="1:12" ht="15">
      <c r="A42" s="862" t="s">
        <v>35</v>
      </c>
      <c r="B42" s="440" t="s">
        <v>495</v>
      </c>
      <c r="C42" s="440" t="s">
        <v>489</v>
      </c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3.72</v>
      </c>
      <c r="K42" s="441">
        <v>4.53</v>
      </c>
      <c r="L42" s="441">
        <v>0</v>
      </c>
    </row>
    <row r="43" spans="1:12" ht="15">
      <c r="A43" s="862" t="s">
        <v>35</v>
      </c>
      <c r="B43" s="440" t="s">
        <v>505</v>
      </c>
      <c r="C43" s="440" t="s">
        <v>493</v>
      </c>
      <c r="D43" s="442">
        <v>4.15</v>
      </c>
      <c r="E43" s="442">
        <v>0</v>
      </c>
      <c r="F43" s="442">
        <v>0</v>
      </c>
      <c r="G43" s="442">
        <v>0</v>
      </c>
      <c r="H43" s="442">
        <v>0</v>
      </c>
      <c r="I43" s="442">
        <v>0</v>
      </c>
      <c r="J43" s="442">
        <v>3.65</v>
      </c>
      <c r="K43" s="442">
        <v>3.72</v>
      </c>
      <c r="L43" s="442">
        <v>0</v>
      </c>
    </row>
    <row r="44" spans="1:12" ht="15">
      <c r="A44" s="862" t="s">
        <v>35</v>
      </c>
      <c r="B44" s="440" t="s">
        <v>456</v>
      </c>
      <c r="C44" s="440" t="s">
        <v>345</v>
      </c>
      <c r="D44" s="441">
        <v>0</v>
      </c>
      <c r="E44" s="441">
        <v>0</v>
      </c>
      <c r="F44" s="441">
        <v>0</v>
      </c>
      <c r="G44" s="441">
        <v>6</v>
      </c>
      <c r="H44" s="441">
        <v>0</v>
      </c>
      <c r="I44" s="441">
        <v>0</v>
      </c>
      <c r="J44" s="441">
        <v>0</v>
      </c>
      <c r="K44" s="441">
        <v>0</v>
      </c>
      <c r="L44" s="441">
        <v>0</v>
      </c>
    </row>
    <row r="45" spans="1:12" ht="15">
      <c r="A45" s="862" t="s">
        <v>35</v>
      </c>
      <c r="B45" s="440" t="s">
        <v>456</v>
      </c>
      <c r="C45" s="440" t="s">
        <v>399</v>
      </c>
      <c r="D45" s="441">
        <v>0</v>
      </c>
      <c r="E45" s="441">
        <v>2</v>
      </c>
      <c r="F45" s="441">
        <v>0</v>
      </c>
      <c r="G45" s="441">
        <v>0</v>
      </c>
      <c r="H45" s="441">
        <v>0</v>
      </c>
      <c r="I45" s="441">
        <v>0</v>
      </c>
      <c r="J45" s="441">
        <v>3.5</v>
      </c>
      <c r="K45" s="441">
        <v>0</v>
      </c>
      <c r="L45" s="441">
        <v>0</v>
      </c>
    </row>
    <row r="46" spans="1:12" ht="15">
      <c r="A46" s="862" t="s">
        <v>35</v>
      </c>
      <c r="B46" s="440" t="s">
        <v>456</v>
      </c>
      <c r="C46" s="440" t="s">
        <v>560</v>
      </c>
      <c r="D46" s="441">
        <v>0</v>
      </c>
      <c r="E46" s="441">
        <v>0</v>
      </c>
      <c r="F46" s="441">
        <v>0</v>
      </c>
      <c r="G46" s="441">
        <v>0</v>
      </c>
      <c r="H46" s="441">
        <v>0</v>
      </c>
      <c r="I46" s="441">
        <v>0</v>
      </c>
      <c r="J46" s="441">
        <v>1.9</v>
      </c>
      <c r="K46" s="441">
        <v>0</v>
      </c>
      <c r="L46" s="441">
        <v>0</v>
      </c>
    </row>
    <row r="47" spans="1:12" ht="15">
      <c r="A47" s="862" t="s">
        <v>35</v>
      </c>
      <c r="B47" s="440" t="s">
        <v>261</v>
      </c>
      <c r="C47" s="440" t="s">
        <v>1242</v>
      </c>
      <c r="D47" s="441">
        <v>0</v>
      </c>
      <c r="E47" s="441">
        <v>0</v>
      </c>
      <c r="F47" s="441">
        <v>0</v>
      </c>
      <c r="G47" s="441">
        <v>0</v>
      </c>
      <c r="H47" s="441">
        <v>0</v>
      </c>
      <c r="I47" s="441">
        <v>0</v>
      </c>
      <c r="J47" s="441">
        <v>3</v>
      </c>
      <c r="K47" s="441">
        <v>0</v>
      </c>
      <c r="L47" s="441">
        <v>0</v>
      </c>
    </row>
    <row r="48" spans="1:12" ht="15">
      <c r="A48" s="868" t="s">
        <v>487</v>
      </c>
      <c r="B48" s="440" t="s">
        <v>488</v>
      </c>
      <c r="C48" s="440" t="s">
        <v>498</v>
      </c>
      <c r="D48" s="441">
        <v>0</v>
      </c>
      <c r="E48" s="441">
        <v>0</v>
      </c>
      <c r="F48" s="441">
        <v>0</v>
      </c>
      <c r="G48" s="441">
        <v>0</v>
      </c>
      <c r="H48" s="441">
        <v>0</v>
      </c>
      <c r="I48" s="441">
        <v>0</v>
      </c>
      <c r="J48" s="441">
        <v>0</v>
      </c>
      <c r="K48" s="441">
        <v>1.2</v>
      </c>
      <c r="L48" s="441">
        <v>2.76</v>
      </c>
    </row>
    <row r="49" spans="1:12" ht="15">
      <c r="A49" s="868"/>
      <c r="B49" s="440" t="s">
        <v>506</v>
      </c>
      <c r="C49" s="440" t="s">
        <v>400</v>
      </c>
      <c r="D49" s="441">
        <v>0</v>
      </c>
      <c r="E49" s="441">
        <v>0</v>
      </c>
      <c r="F49" s="441">
        <v>0</v>
      </c>
      <c r="G49" s="441">
        <v>0</v>
      </c>
      <c r="H49" s="441">
        <v>0</v>
      </c>
      <c r="I49" s="441">
        <v>0</v>
      </c>
      <c r="J49" s="441">
        <v>1.5</v>
      </c>
      <c r="K49" s="441">
        <v>0</v>
      </c>
      <c r="L49" s="441">
        <v>0</v>
      </c>
    </row>
    <row r="50" spans="1:12" ht="15">
      <c r="A50" s="868"/>
      <c r="B50" s="440" t="s">
        <v>506</v>
      </c>
      <c r="C50" s="440" t="s">
        <v>333</v>
      </c>
      <c r="D50" s="441">
        <v>0</v>
      </c>
      <c r="E50" s="441">
        <v>0</v>
      </c>
      <c r="F50" s="441">
        <v>0</v>
      </c>
      <c r="G50" s="441">
        <v>0</v>
      </c>
      <c r="H50" s="441">
        <v>0</v>
      </c>
      <c r="I50" s="441">
        <v>0</v>
      </c>
      <c r="J50" s="441">
        <v>0</v>
      </c>
      <c r="K50" s="441">
        <v>0</v>
      </c>
      <c r="L50" s="441">
        <v>3.5</v>
      </c>
    </row>
    <row r="51" spans="1:12" ht="15">
      <c r="A51" s="868"/>
      <c r="B51" s="440" t="s">
        <v>506</v>
      </c>
      <c r="C51" s="440" t="s">
        <v>1374</v>
      </c>
      <c r="D51" s="441">
        <v>0</v>
      </c>
      <c r="E51" s="441">
        <v>0</v>
      </c>
      <c r="F51" s="441">
        <v>0</v>
      </c>
      <c r="G51" s="441">
        <v>0</v>
      </c>
      <c r="H51" s="441">
        <v>0</v>
      </c>
      <c r="I51" s="441">
        <v>0</v>
      </c>
      <c r="J51" s="441">
        <v>0</v>
      </c>
      <c r="K51" s="441">
        <v>0</v>
      </c>
      <c r="L51" s="441">
        <v>3.88</v>
      </c>
    </row>
    <row r="52" spans="1:12" ht="15">
      <c r="A52" s="868"/>
      <c r="B52" s="440" t="s">
        <v>495</v>
      </c>
      <c r="C52" s="440" t="s">
        <v>496</v>
      </c>
      <c r="D52" s="441">
        <v>0</v>
      </c>
      <c r="E52" s="441">
        <v>0</v>
      </c>
      <c r="F52" s="441">
        <v>0</v>
      </c>
      <c r="G52" s="441">
        <v>0</v>
      </c>
      <c r="H52" s="441">
        <v>0</v>
      </c>
      <c r="I52" s="441">
        <v>0</v>
      </c>
      <c r="J52" s="441">
        <v>1.63</v>
      </c>
      <c r="K52" s="441">
        <v>1.8</v>
      </c>
      <c r="L52" s="441">
        <v>2.23</v>
      </c>
    </row>
    <row r="53" spans="1:12" ht="15">
      <c r="A53" s="868"/>
      <c r="B53" s="440" t="s">
        <v>495</v>
      </c>
      <c r="C53" s="440" t="s">
        <v>508</v>
      </c>
      <c r="D53" s="441">
        <v>0</v>
      </c>
      <c r="E53" s="441">
        <v>0</v>
      </c>
      <c r="F53" s="441"/>
      <c r="G53" s="441">
        <v>0.55</v>
      </c>
      <c r="H53" s="441">
        <v>0</v>
      </c>
      <c r="I53" s="441">
        <v>0</v>
      </c>
      <c r="J53" s="441">
        <v>0</v>
      </c>
      <c r="K53" s="441">
        <v>1.2</v>
      </c>
      <c r="L53" s="441">
        <v>0.93</v>
      </c>
    </row>
    <row r="54" spans="1:12" ht="15">
      <c r="A54" s="868"/>
      <c r="B54" s="440" t="s">
        <v>495</v>
      </c>
      <c r="C54" s="440" t="s">
        <v>509</v>
      </c>
      <c r="D54" s="441">
        <v>0</v>
      </c>
      <c r="E54" s="441">
        <v>0</v>
      </c>
      <c r="F54" s="441">
        <v>0</v>
      </c>
      <c r="G54" s="441">
        <v>0</v>
      </c>
      <c r="H54" s="441">
        <v>0</v>
      </c>
      <c r="I54" s="441">
        <v>0</v>
      </c>
      <c r="J54" s="441">
        <v>0</v>
      </c>
      <c r="K54" s="441">
        <v>0</v>
      </c>
      <c r="L54" s="441">
        <v>1.99</v>
      </c>
    </row>
    <row r="55" spans="1:12" ht="15">
      <c r="A55" s="868"/>
      <c r="B55" s="440" t="s">
        <v>495</v>
      </c>
      <c r="C55" s="440" t="s">
        <v>497</v>
      </c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1.25</v>
      </c>
    </row>
    <row r="56" spans="1:12" ht="15">
      <c r="A56" s="868"/>
      <c r="B56" s="440" t="s">
        <v>495</v>
      </c>
      <c r="C56" s="440" t="s">
        <v>498</v>
      </c>
      <c r="D56" s="441">
        <v>0.84</v>
      </c>
      <c r="E56" s="441">
        <v>0</v>
      </c>
      <c r="F56" s="441">
        <v>0</v>
      </c>
      <c r="G56" s="441">
        <v>0</v>
      </c>
      <c r="H56" s="441">
        <v>0</v>
      </c>
      <c r="I56" s="441">
        <v>0</v>
      </c>
      <c r="J56" s="441">
        <v>1.99</v>
      </c>
      <c r="K56" s="441">
        <v>1.35</v>
      </c>
      <c r="L56" s="441">
        <v>0</v>
      </c>
    </row>
    <row r="57" spans="1:12" ht="15">
      <c r="A57" s="868"/>
      <c r="B57" s="440" t="s">
        <v>495</v>
      </c>
      <c r="C57" s="440" t="s">
        <v>499</v>
      </c>
      <c r="D57" s="441">
        <v>0</v>
      </c>
      <c r="E57" s="441">
        <v>0</v>
      </c>
      <c r="F57" s="441">
        <v>0</v>
      </c>
      <c r="G57" s="441">
        <v>0</v>
      </c>
      <c r="H57" s="441">
        <v>0</v>
      </c>
      <c r="I57" s="441">
        <v>0</v>
      </c>
      <c r="J57" s="441">
        <v>2.03</v>
      </c>
      <c r="K57" s="441">
        <v>0</v>
      </c>
      <c r="L57" s="441">
        <v>1.52</v>
      </c>
    </row>
    <row r="58" spans="1:12" ht="15">
      <c r="A58" s="868"/>
      <c r="B58" s="440" t="s">
        <v>495</v>
      </c>
      <c r="C58" s="440" t="s">
        <v>500</v>
      </c>
      <c r="D58" s="441">
        <v>0</v>
      </c>
      <c r="E58" s="441">
        <v>0</v>
      </c>
      <c r="F58" s="441">
        <v>0</v>
      </c>
      <c r="G58" s="441">
        <v>0</v>
      </c>
      <c r="H58" s="441">
        <v>0</v>
      </c>
      <c r="I58" s="441">
        <v>0</v>
      </c>
      <c r="J58" s="441">
        <v>1</v>
      </c>
      <c r="K58" s="441">
        <v>0</v>
      </c>
      <c r="L58" s="441">
        <v>0</v>
      </c>
    </row>
    <row r="59" spans="1:12" ht="15">
      <c r="A59" s="868"/>
      <c r="B59" s="443" t="s">
        <v>495</v>
      </c>
      <c r="C59" s="443" t="s">
        <v>501</v>
      </c>
      <c r="D59" s="444">
        <v>0</v>
      </c>
      <c r="E59" s="444">
        <v>0</v>
      </c>
      <c r="F59" s="444">
        <v>0</v>
      </c>
      <c r="G59" s="444">
        <v>0</v>
      </c>
      <c r="H59" s="444">
        <v>0</v>
      </c>
      <c r="I59" s="444">
        <v>0</v>
      </c>
      <c r="J59" s="444">
        <v>0</v>
      </c>
      <c r="K59" s="444">
        <v>1.8</v>
      </c>
      <c r="L59" s="445">
        <v>0</v>
      </c>
    </row>
    <row r="60" spans="1:12" ht="13.5" customHeight="1">
      <c r="A60" s="868"/>
      <c r="B60" s="443" t="s">
        <v>495</v>
      </c>
      <c r="C60" s="443" t="s">
        <v>339</v>
      </c>
      <c r="D60" s="444">
        <v>0</v>
      </c>
      <c r="E60" s="444">
        <v>0</v>
      </c>
      <c r="F60" s="444">
        <v>0</v>
      </c>
      <c r="G60" s="444">
        <v>0</v>
      </c>
      <c r="H60" s="444">
        <v>0</v>
      </c>
      <c r="I60" s="441">
        <v>0</v>
      </c>
      <c r="J60" s="441">
        <v>1</v>
      </c>
      <c r="K60" s="443">
        <v>0</v>
      </c>
      <c r="L60" s="446">
        <v>5</v>
      </c>
    </row>
    <row r="61" spans="1:12" ht="15">
      <c r="A61" s="868"/>
      <c r="B61" s="443" t="s">
        <v>495</v>
      </c>
      <c r="C61" s="443" t="s">
        <v>502</v>
      </c>
      <c r="D61" s="444">
        <v>0</v>
      </c>
      <c r="E61" s="444">
        <v>0</v>
      </c>
      <c r="F61" s="444">
        <v>0</v>
      </c>
      <c r="G61" s="444">
        <v>0</v>
      </c>
      <c r="H61" s="444">
        <v>0</v>
      </c>
      <c r="I61" s="441">
        <v>0</v>
      </c>
      <c r="J61" s="441">
        <v>2.15</v>
      </c>
      <c r="K61" s="441">
        <v>2.5</v>
      </c>
      <c r="L61" s="446">
        <v>2.33</v>
      </c>
    </row>
    <row r="62" spans="1:12" ht="15">
      <c r="A62" s="868"/>
      <c r="B62" s="443" t="s">
        <v>495</v>
      </c>
      <c r="C62" s="443" t="s">
        <v>510</v>
      </c>
      <c r="D62" s="444">
        <v>0</v>
      </c>
      <c r="E62" s="444">
        <v>0</v>
      </c>
      <c r="F62" s="444">
        <v>0</v>
      </c>
      <c r="G62" s="444">
        <v>0</v>
      </c>
      <c r="H62" s="444">
        <v>0</v>
      </c>
      <c r="I62" s="441">
        <v>1.5</v>
      </c>
      <c r="J62" s="441">
        <v>1.7</v>
      </c>
      <c r="K62" s="441">
        <v>1.5</v>
      </c>
      <c r="L62" s="446">
        <v>0</v>
      </c>
    </row>
    <row r="63" spans="1:12" ht="15">
      <c r="A63" s="868"/>
      <c r="B63" s="443" t="s">
        <v>495</v>
      </c>
      <c r="C63" s="443" t="s">
        <v>513</v>
      </c>
      <c r="D63" s="444">
        <v>0</v>
      </c>
      <c r="E63" s="444">
        <v>0</v>
      </c>
      <c r="F63" s="444">
        <v>0</v>
      </c>
      <c r="G63" s="444">
        <v>0</v>
      </c>
      <c r="H63" s="444">
        <v>0</v>
      </c>
      <c r="I63" s="441">
        <v>0</v>
      </c>
      <c r="J63" s="441">
        <v>0</v>
      </c>
      <c r="K63" s="441">
        <v>0</v>
      </c>
      <c r="L63" s="446">
        <v>2.49</v>
      </c>
    </row>
    <row r="64" spans="1:12" ht="15">
      <c r="A64" s="868"/>
      <c r="B64" s="443" t="s">
        <v>495</v>
      </c>
      <c r="C64" s="443" t="s">
        <v>503</v>
      </c>
      <c r="D64" s="444">
        <v>0</v>
      </c>
      <c r="E64" s="444">
        <v>0</v>
      </c>
      <c r="F64" s="444">
        <v>0</v>
      </c>
      <c r="G64" s="444">
        <v>0</v>
      </c>
      <c r="H64" s="444">
        <v>0</v>
      </c>
      <c r="I64" s="441">
        <v>0</v>
      </c>
      <c r="J64" s="441">
        <v>1.85</v>
      </c>
      <c r="K64" s="441">
        <v>1.2</v>
      </c>
      <c r="L64" s="446">
        <v>1.93</v>
      </c>
    </row>
    <row r="65" spans="1:12" ht="15">
      <c r="A65" s="868"/>
      <c r="B65" s="443" t="s">
        <v>495</v>
      </c>
      <c r="C65" s="443" t="s">
        <v>504</v>
      </c>
      <c r="D65" s="444">
        <v>0.8</v>
      </c>
      <c r="E65" s="444">
        <v>0</v>
      </c>
      <c r="F65" s="444">
        <v>0</v>
      </c>
      <c r="G65" s="444">
        <v>0</v>
      </c>
      <c r="H65" s="444">
        <v>0</v>
      </c>
      <c r="I65" s="441">
        <v>0</v>
      </c>
      <c r="J65" s="441">
        <v>0</v>
      </c>
      <c r="K65" s="441">
        <v>0</v>
      </c>
      <c r="L65" s="446">
        <v>1.75</v>
      </c>
    </row>
    <row r="66" spans="1:12" ht="17.25" customHeight="1">
      <c r="A66" s="451" t="s">
        <v>511</v>
      </c>
      <c r="B66" s="452" t="s">
        <v>492</v>
      </c>
      <c r="C66" s="452" t="s">
        <v>493</v>
      </c>
      <c r="D66" s="453">
        <v>0</v>
      </c>
      <c r="E66" s="453">
        <v>-3.75</v>
      </c>
      <c r="F66" s="453">
        <v>0</v>
      </c>
      <c r="G66" s="453">
        <v>-1.15</v>
      </c>
      <c r="H66" s="453">
        <v>0</v>
      </c>
      <c r="I66" s="453">
        <v>-1.18</v>
      </c>
      <c r="J66" s="453">
        <v>-0.49</v>
      </c>
      <c r="K66" s="453">
        <v>-1.06</v>
      </c>
      <c r="L66" s="452">
        <v>-1.15</v>
      </c>
    </row>
    <row r="67" ht="15"/>
    <row r="68" ht="15"/>
    <row r="69" ht="15"/>
    <row r="70" ht="15"/>
    <row r="71" ht="15"/>
  </sheetData>
  <sheetProtection/>
  <mergeCells count="11">
    <mergeCell ref="A48:A65"/>
    <mergeCell ref="A11:L11"/>
    <mergeCell ref="A12:L12"/>
    <mergeCell ref="A13:L13"/>
    <mergeCell ref="D15:L15"/>
    <mergeCell ref="A17:A47"/>
    <mergeCell ref="A1:L1"/>
    <mergeCell ref="A2:L2"/>
    <mergeCell ref="A3:L3"/>
    <mergeCell ref="D5:L5"/>
    <mergeCell ref="A7:A8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7" sqref="A7:A39"/>
    </sheetView>
  </sheetViews>
  <sheetFormatPr defaultColWidth="0" defaultRowHeight="12.75" zeroHeight="1"/>
  <cols>
    <col min="1" max="1" width="32.8515625" style="334" customWidth="1"/>
    <col min="2" max="9" width="11.421875" style="334" customWidth="1"/>
    <col min="10" max="16384" width="0" style="334" hidden="1" customWidth="1"/>
  </cols>
  <sheetData>
    <row r="1" spans="1:9" ht="15.75">
      <c r="A1" s="870" t="s">
        <v>1034</v>
      </c>
      <c r="B1" s="870"/>
      <c r="C1" s="870"/>
      <c r="D1" s="870"/>
      <c r="E1" s="870"/>
      <c r="F1" s="870"/>
      <c r="G1" s="870"/>
      <c r="H1" s="870"/>
      <c r="I1" s="870"/>
    </row>
    <row r="2" spans="1:9" ht="15.75">
      <c r="A2" s="870" t="s">
        <v>512</v>
      </c>
      <c r="B2" s="870"/>
      <c r="C2" s="870"/>
      <c r="D2" s="870"/>
      <c r="E2" s="870"/>
      <c r="F2" s="870"/>
      <c r="G2" s="870"/>
      <c r="H2" s="870"/>
      <c r="I2" s="870"/>
    </row>
    <row r="3" spans="1:9" ht="15.75">
      <c r="A3" s="871" t="s">
        <v>1771</v>
      </c>
      <c r="B3" s="871"/>
      <c r="C3" s="871"/>
      <c r="D3" s="871"/>
      <c r="E3" s="871"/>
      <c r="F3" s="871"/>
      <c r="G3" s="871"/>
      <c r="H3" s="871"/>
      <c r="I3" s="871"/>
    </row>
    <row r="4" spans="1:7" ht="3" customHeight="1">
      <c r="A4" s="457"/>
      <c r="B4" s="458"/>
      <c r="C4" s="457"/>
      <c r="D4" s="457"/>
      <c r="E4" s="457"/>
      <c r="F4" s="458"/>
      <c r="G4" s="458"/>
    </row>
    <row r="5" spans="1:9" ht="13.5" customHeight="1">
      <c r="A5" s="459"/>
      <c r="B5" s="459"/>
      <c r="C5" s="459"/>
      <c r="D5" s="872" t="s">
        <v>473</v>
      </c>
      <c r="E5" s="873"/>
      <c r="F5" s="873"/>
      <c r="G5" s="873"/>
      <c r="H5" s="873"/>
      <c r="I5" s="873"/>
    </row>
    <row r="6" spans="1:9" ht="15">
      <c r="A6" s="460" t="s">
        <v>474</v>
      </c>
      <c r="B6" s="461" t="s">
        <v>475</v>
      </c>
      <c r="C6" s="461" t="s">
        <v>476</v>
      </c>
      <c r="D6" s="462" t="s">
        <v>893</v>
      </c>
      <c r="E6" s="462" t="s">
        <v>894</v>
      </c>
      <c r="F6" s="462" t="s">
        <v>895</v>
      </c>
      <c r="G6" s="463" t="s">
        <v>896</v>
      </c>
      <c r="H6" s="463" t="s">
        <v>897</v>
      </c>
      <c r="I6" s="463" t="s">
        <v>898</v>
      </c>
    </row>
    <row r="7" spans="1:9" ht="15">
      <c r="A7" s="874" t="s">
        <v>35</v>
      </c>
      <c r="B7" s="464" t="s">
        <v>488</v>
      </c>
      <c r="C7" s="464" t="s">
        <v>496</v>
      </c>
      <c r="D7" s="465"/>
      <c r="E7" s="465"/>
      <c r="F7" s="465"/>
      <c r="G7" s="465"/>
      <c r="H7" s="466">
        <v>4.05</v>
      </c>
      <c r="I7" s="466">
        <v>4.3</v>
      </c>
    </row>
    <row r="8" spans="1:9" ht="15">
      <c r="A8" s="875"/>
      <c r="B8" s="464" t="s">
        <v>488</v>
      </c>
      <c r="C8" s="464" t="s">
        <v>499</v>
      </c>
      <c r="D8" s="467">
        <v>4.5</v>
      </c>
      <c r="E8" s="467"/>
      <c r="F8" s="467"/>
      <c r="G8" s="467"/>
      <c r="H8" s="447">
        <v>4.5</v>
      </c>
      <c r="I8" s="447">
        <v>4.42</v>
      </c>
    </row>
    <row r="9" spans="1:9" ht="15">
      <c r="A9" s="875"/>
      <c r="B9" s="464" t="s">
        <v>488</v>
      </c>
      <c r="C9" s="464" t="s">
        <v>503</v>
      </c>
      <c r="D9" s="467"/>
      <c r="E9" s="467"/>
      <c r="F9" s="467">
        <v>4.17</v>
      </c>
      <c r="G9" s="467">
        <v>4.17</v>
      </c>
      <c r="H9" s="447">
        <v>3.95</v>
      </c>
      <c r="I9" s="447">
        <v>4.5</v>
      </c>
    </row>
    <row r="10" spans="1:9" ht="15">
      <c r="A10" s="875"/>
      <c r="B10" s="464" t="s">
        <v>488</v>
      </c>
      <c r="C10" s="464" t="s">
        <v>963</v>
      </c>
      <c r="D10" s="467"/>
      <c r="E10" s="467"/>
      <c r="F10" s="467"/>
      <c r="G10" s="467"/>
      <c r="H10" s="447"/>
      <c r="I10" s="447">
        <v>5</v>
      </c>
    </row>
    <row r="11" spans="1:9" ht="15">
      <c r="A11" s="875"/>
      <c r="B11" s="464" t="s">
        <v>506</v>
      </c>
      <c r="C11" s="464" t="s">
        <v>313</v>
      </c>
      <c r="D11" s="467"/>
      <c r="E11" s="467"/>
      <c r="F11" s="467">
        <v>4.3</v>
      </c>
      <c r="G11" s="467"/>
      <c r="H11" s="447"/>
      <c r="I11" s="447"/>
    </row>
    <row r="12" spans="1:9" ht="15">
      <c r="A12" s="875"/>
      <c r="B12" s="464" t="s">
        <v>506</v>
      </c>
      <c r="C12" s="464" t="s">
        <v>399</v>
      </c>
      <c r="D12" s="467"/>
      <c r="E12" s="467"/>
      <c r="F12" s="467"/>
      <c r="G12" s="467"/>
      <c r="H12" s="447">
        <v>3.95</v>
      </c>
      <c r="I12" s="447">
        <v>4</v>
      </c>
    </row>
    <row r="13" spans="1:9" ht="15">
      <c r="A13" s="875"/>
      <c r="B13" s="464" t="s">
        <v>506</v>
      </c>
      <c r="C13" s="464" t="s">
        <v>308</v>
      </c>
      <c r="D13" s="467">
        <v>4</v>
      </c>
      <c r="E13" s="467">
        <v>4</v>
      </c>
      <c r="F13" s="467">
        <v>4</v>
      </c>
      <c r="G13" s="467">
        <v>4.35</v>
      </c>
      <c r="H13" s="447">
        <v>4.39</v>
      </c>
      <c r="I13" s="447">
        <v>4.41</v>
      </c>
    </row>
    <row r="14" spans="1:9" ht="15">
      <c r="A14" s="875"/>
      <c r="B14" s="464" t="s">
        <v>506</v>
      </c>
      <c r="C14" s="464" t="s">
        <v>1373</v>
      </c>
      <c r="D14" s="467"/>
      <c r="E14" s="467"/>
      <c r="F14" s="467"/>
      <c r="G14" s="467"/>
      <c r="H14" s="447">
        <v>4.5</v>
      </c>
      <c r="I14" s="447">
        <v>4.5</v>
      </c>
    </row>
    <row r="15" spans="1:9" ht="15">
      <c r="A15" s="875"/>
      <c r="B15" s="464" t="s">
        <v>506</v>
      </c>
      <c r="C15" s="464" t="s">
        <v>787</v>
      </c>
      <c r="D15" s="467"/>
      <c r="E15" s="467"/>
      <c r="F15" s="467"/>
      <c r="G15" s="467"/>
      <c r="H15" s="447">
        <v>4.5</v>
      </c>
      <c r="I15" s="447">
        <v>4.3</v>
      </c>
    </row>
    <row r="16" spans="1:9" ht="15">
      <c r="A16" s="875"/>
      <c r="B16" s="464" t="s">
        <v>506</v>
      </c>
      <c r="C16" s="464" t="s">
        <v>333</v>
      </c>
      <c r="D16" s="467"/>
      <c r="E16" s="467"/>
      <c r="F16" s="467"/>
      <c r="G16" s="467"/>
      <c r="H16" s="447">
        <v>4.3</v>
      </c>
      <c r="I16" s="447">
        <v>4.3</v>
      </c>
    </row>
    <row r="17" spans="1:9" ht="15">
      <c r="A17" s="875"/>
      <c r="B17" s="464" t="s">
        <v>506</v>
      </c>
      <c r="C17" s="464" t="s">
        <v>1172</v>
      </c>
      <c r="D17" s="467"/>
      <c r="E17" s="467"/>
      <c r="F17" s="467"/>
      <c r="G17" s="467"/>
      <c r="H17" s="447">
        <v>4.5</v>
      </c>
      <c r="I17" s="447">
        <v>4.5</v>
      </c>
    </row>
    <row r="18" spans="1:9" ht="15">
      <c r="A18" s="875"/>
      <c r="B18" s="464" t="s">
        <v>506</v>
      </c>
      <c r="C18" s="464" t="s">
        <v>1241</v>
      </c>
      <c r="D18" s="467"/>
      <c r="E18" s="467"/>
      <c r="F18" s="467"/>
      <c r="G18" s="467">
        <v>4.5</v>
      </c>
      <c r="H18" s="447">
        <v>4.31</v>
      </c>
      <c r="I18" s="447">
        <v>4.2</v>
      </c>
    </row>
    <row r="19" spans="1:9" ht="15">
      <c r="A19" s="875"/>
      <c r="B19" s="464" t="s">
        <v>492</v>
      </c>
      <c r="C19" s="464" t="s">
        <v>493</v>
      </c>
      <c r="D19" s="467">
        <v>6.21</v>
      </c>
      <c r="E19" s="467"/>
      <c r="F19" s="467">
        <v>4.29</v>
      </c>
      <c r="G19" s="467">
        <v>4.36</v>
      </c>
      <c r="H19" s="447">
        <v>3.95</v>
      </c>
      <c r="I19" s="447">
        <v>4.04</v>
      </c>
    </row>
    <row r="20" spans="1:9" ht="15">
      <c r="A20" s="875"/>
      <c r="B20" s="464" t="s">
        <v>495</v>
      </c>
      <c r="C20" s="464" t="s">
        <v>496</v>
      </c>
      <c r="D20" s="467">
        <v>4.3</v>
      </c>
      <c r="E20" s="467"/>
      <c r="F20" s="467">
        <v>3.8</v>
      </c>
      <c r="G20" s="467">
        <v>4.5</v>
      </c>
      <c r="H20" s="447">
        <v>3.87</v>
      </c>
      <c r="I20" s="447">
        <v>4.5</v>
      </c>
    </row>
    <row r="21" spans="1:9" ht="15">
      <c r="A21" s="875"/>
      <c r="B21" s="464" t="s">
        <v>495</v>
      </c>
      <c r="C21" s="464" t="s">
        <v>508</v>
      </c>
      <c r="D21" s="467"/>
      <c r="E21" s="467"/>
      <c r="F21" s="467"/>
      <c r="G21" s="467">
        <v>4.5</v>
      </c>
      <c r="H21" s="447"/>
      <c r="I21" s="447">
        <v>4.5</v>
      </c>
    </row>
    <row r="22" spans="1:9" ht="15">
      <c r="A22" s="875"/>
      <c r="B22" s="464" t="s">
        <v>495</v>
      </c>
      <c r="C22" s="464" t="s">
        <v>509</v>
      </c>
      <c r="D22" s="467">
        <v>4.83</v>
      </c>
      <c r="E22" s="467"/>
      <c r="F22" s="467"/>
      <c r="G22" s="467">
        <v>4.2</v>
      </c>
      <c r="H22" s="447"/>
      <c r="I22" s="447"/>
    </row>
    <row r="23" spans="1:9" ht="15">
      <c r="A23" s="875"/>
      <c r="B23" s="464" t="s">
        <v>495</v>
      </c>
      <c r="C23" s="464" t="s">
        <v>497</v>
      </c>
      <c r="D23" s="467">
        <v>4.45</v>
      </c>
      <c r="E23" s="467"/>
      <c r="F23" s="467"/>
      <c r="G23" s="467">
        <v>4.2</v>
      </c>
      <c r="H23" s="447"/>
      <c r="I23" s="447">
        <v>4.34</v>
      </c>
    </row>
    <row r="24" spans="1:9" ht="15">
      <c r="A24" s="875"/>
      <c r="B24" s="464" t="s">
        <v>495</v>
      </c>
      <c r="C24" s="464" t="s">
        <v>498</v>
      </c>
      <c r="D24" s="467"/>
      <c r="E24" s="467">
        <v>3.99</v>
      </c>
      <c r="F24" s="467"/>
      <c r="G24" s="467">
        <v>4.18</v>
      </c>
      <c r="H24" s="447">
        <v>4.05</v>
      </c>
      <c r="I24" s="447">
        <v>4.39</v>
      </c>
    </row>
    <row r="25" spans="1:9" ht="15">
      <c r="A25" s="875"/>
      <c r="B25" s="464" t="s">
        <v>495</v>
      </c>
      <c r="C25" s="464" t="s">
        <v>499</v>
      </c>
      <c r="D25" s="467"/>
      <c r="E25" s="467">
        <v>4.5</v>
      </c>
      <c r="F25" s="467">
        <v>4.36</v>
      </c>
      <c r="G25" s="467">
        <v>4.33</v>
      </c>
      <c r="H25" s="447">
        <v>4.22</v>
      </c>
      <c r="I25" s="447">
        <v>4.23</v>
      </c>
    </row>
    <row r="26" spans="1:9" ht="15">
      <c r="A26" s="875"/>
      <c r="B26" s="464" t="s">
        <v>495</v>
      </c>
      <c r="C26" s="464" t="s">
        <v>500</v>
      </c>
      <c r="D26" s="467"/>
      <c r="E26" s="467">
        <v>4.5</v>
      </c>
      <c r="F26" s="467"/>
      <c r="G26" s="467">
        <v>4.24</v>
      </c>
      <c r="H26" s="447">
        <v>4.47</v>
      </c>
      <c r="I26" s="447">
        <v>4.41</v>
      </c>
    </row>
    <row r="27" spans="1:9" ht="15">
      <c r="A27" s="875"/>
      <c r="B27" s="464" t="s">
        <v>495</v>
      </c>
      <c r="C27" s="464" t="s">
        <v>501</v>
      </c>
      <c r="D27" s="467"/>
      <c r="E27" s="467">
        <v>4.5</v>
      </c>
      <c r="F27" s="467">
        <v>4.18</v>
      </c>
      <c r="G27" s="467"/>
      <c r="H27" s="447"/>
      <c r="I27" s="447">
        <v>4.41</v>
      </c>
    </row>
    <row r="28" spans="1:9" ht="15">
      <c r="A28" s="875"/>
      <c r="B28" s="464" t="s">
        <v>495</v>
      </c>
      <c r="C28" s="464" t="s">
        <v>339</v>
      </c>
      <c r="D28" s="467"/>
      <c r="E28" s="467"/>
      <c r="F28" s="467">
        <v>4.99</v>
      </c>
      <c r="G28" s="467"/>
      <c r="H28" s="447">
        <v>2.8</v>
      </c>
      <c r="I28" s="447">
        <v>4.53</v>
      </c>
    </row>
    <row r="29" spans="1:9" ht="15">
      <c r="A29" s="875"/>
      <c r="B29" s="464" t="s">
        <v>495</v>
      </c>
      <c r="C29" s="464" t="s">
        <v>502</v>
      </c>
      <c r="D29" s="467">
        <v>4.39</v>
      </c>
      <c r="E29" s="467">
        <v>4.49</v>
      </c>
      <c r="F29" s="467">
        <v>4.49</v>
      </c>
      <c r="G29" s="467">
        <v>4.36</v>
      </c>
      <c r="H29" s="468">
        <v>4.43</v>
      </c>
      <c r="I29" s="468">
        <v>4.33</v>
      </c>
    </row>
    <row r="30" spans="1:9" ht="15">
      <c r="A30" s="875"/>
      <c r="B30" s="464" t="s">
        <v>495</v>
      </c>
      <c r="C30" s="464" t="s">
        <v>998</v>
      </c>
      <c r="D30" s="467"/>
      <c r="E30" s="467"/>
      <c r="F30" s="467"/>
      <c r="G30" s="467"/>
      <c r="H30" s="447">
        <v>2.8</v>
      </c>
      <c r="I30" s="447">
        <v>2.8</v>
      </c>
    </row>
    <row r="31" spans="1:9" ht="15">
      <c r="A31" s="875"/>
      <c r="B31" s="464" t="s">
        <v>495</v>
      </c>
      <c r="C31" s="464" t="s">
        <v>510</v>
      </c>
      <c r="D31" s="467">
        <v>4.5</v>
      </c>
      <c r="E31" s="467">
        <v>4.05</v>
      </c>
      <c r="F31" s="467">
        <v>4.48</v>
      </c>
      <c r="G31" s="467">
        <v>4.35</v>
      </c>
      <c r="H31" s="447"/>
      <c r="I31" s="447">
        <v>3.06</v>
      </c>
    </row>
    <row r="32" spans="1:9" ht="15">
      <c r="A32" s="875"/>
      <c r="B32" s="464" t="s">
        <v>495</v>
      </c>
      <c r="C32" s="464" t="s">
        <v>513</v>
      </c>
      <c r="D32" s="467"/>
      <c r="E32" s="467">
        <v>4.5</v>
      </c>
      <c r="F32" s="467"/>
      <c r="G32" s="467">
        <v>4.5</v>
      </c>
      <c r="H32" s="447">
        <v>4.29</v>
      </c>
      <c r="I32" s="447">
        <v>3.72</v>
      </c>
    </row>
    <row r="33" spans="1:9" ht="15">
      <c r="A33" s="875"/>
      <c r="B33" s="469" t="s">
        <v>495</v>
      </c>
      <c r="C33" s="464" t="s">
        <v>503</v>
      </c>
      <c r="D33" s="470"/>
      <c r="E33" s="467"/>
      <c r="F33" s="470">
        <v>3.88</v>
      </c>
      <c r="G33" s="467">
        <v>4.41</v>
      </c>
      <c r="H33" s="471">
        <v>4.4</v>
      </c>
      <c r="I33" s="447">
        <v>4.48</v>
      </c>
    </row>
    <row r="34" spans="1:9" ht="15">
      <c r="A34" s="875"/>
      <c r="B34" s="464" t="s">
        <v>495</v>
      </c>
      <c r="C34" s="464" t="s">
        <v>504</v>
      </c>
      <c r="D34" s="467">
        <v>4.5</v>
      </c>
      <c r="E34" s="467">
        <v>4.5</v>
      </c>
      <c r="F34" s="467"/>
      <c r="G34" s="467">
        <v>4.53</v>
      </c>
      <c r="H34" s="447"/>
      <c r="I34" s="447">
        <v>4.4</v>
      </c>
    </row>
    <row r="35" spans="1:9" ht="15">
      <c r="A35" s="875"/>
      <c r="B35" s="464" t="s">
        <v>495</v>
      </c>
      <c r="C35" s="464" t="s">
        <v>489</v>
      </c>
      <c r="D35" s="467"/>
      <c r="E35" s="467">
        <v>4.7</v>
      </c>
      <c r="F35" s="467"/>
      <c r="G35" s="467">
        <v>4.15</v>
      </c>
      <c r="H35" s="447">
        <v>3.15</v>
      </c>
      <c r="I35" s="447">
        <v>2.96</v>
      </c>
    </row>
    <row r="36" spans="1:9" ht="15">
      <c r="A36" s="875"/>
      <c r="B36" s="464" t="s">
        <v>505</v>
      </c>
      <c r="C36" s="464" t="s">
        <v>493</v>
      </c>
      <c r="D36" s="467">
        <v>6</v>
      </c>
      <c r="E36" s="467">
        <v>4.36</v>
      </c>
      <c r="F36" s="467">
        <v>4.18</v>
      </c>
      <c r="G36" s="467">
        <v>4.16</v>
      </c>
      <c r="H36" s="447">
        <v>4.01</v>
      </c>
      <c r="I36" s="447">
        <v>4.2</v>
      </c>
    </row>
    <row r="37" spans="1:9" ht="15">
      <c r="A37" s="875"/>
      <c r="B37" s="464" t="s">
        <v>456</v>
      </c>
      <c r="C37" s="464" t="s">
        <v>345</v>
      </c>
      <c r="D37" s="467"/>
      <c r="E37" s="467"/>
      <c r="F37" s="467"/>
      <c r="G37" s="467"/>
      <c r="H37" s="447">
        <v>4.5</v>
      </c>
      <c r="I37" s="447">
        <v>4.5</v>
      </c>
    </row>
    <row r="38" spans="1:9" ht="15">
      <c r="A38" s="875"/>
      <c r="B38" s="464" t="s">
        <v>261</v>
      </c>
      <c r="C38" s="464" t="s">
        <v>1492</v>
      </c>
      <c r="D38" s="467"/>
      <c r="E38" s="467"/>
      <c r="F38" s="467"/>
      <c r="G38" s="467"/>
      <c r="H38" s="447">
        <v>4.5</v>
      </c>
      <c r="I38" s="447">
        <v>4.04</v>
      </c>
    </row>
    <row r="39" spans="1:9" ht="15">
      <c r="A39" s="875"/>
      <c r="B39" s="464" t="s">
        <v>261</v>
      </c>
      <c r="C39" s="464" t="s">
        <v>1242</v>
      </c>
      <c r="D39" s="467"/>
      <c r="E39" s="467"/>
      <c r="F39" s="467"/>
      <c r="G39" s="467"/>
      <c r="H39" s="447"/>
      <c r="I39" s="447">
        <v>4</v>
      </c>
    </row>
    <row r="40" spans="1:9" ht="15">
      <c r="A40" s="874" t="s">
        <v>487</v>
      </c>
      <c r="B40" s="478" t="s">
        <v>488</v>
      </c>
      <c r="C40" s="478" t="s">
        <v>498</v>
      </c>
      <c r="D40" s="479"/>
      <c r="E40" s="479"/>
      <c r="F40" s="479"/>
      <c r="G40" s="479"/>
      <c r="H40" s="480"/>
      <c r="I40" s="480">
        <v>1.61</v>
      </c>
    </row>
    <row r="41" spans="1:9" ht="15">
      <c r="A41" s="875"/>
      <c r="B41" s="464" t="s">
        <v>506</v>
      </c>
      <c r="C41" s="464" t="s">
        <v>507</v>
      </c>
      <c r="D41" s="467"/>
      <c r="E41" s="467"/>
      <c r="F41" s="467"/>
      <c r="G41" s="467"/>
      <c r="H41" s="447">
        <v>1</v>
      </c>
      <c r="I41" s="447">
        <v>0.89</v>
      </c>
    </row>
    <row r="42" spans="1:9" ht="15">
      <c r="A42" s="875"/>
      <c r="B42" s="464" t="s">
        <v>506</v>
      </c>
      <c r="C42" s="464" t="s">
        <v>313</v>
      </c>
      <c r="D42" s="467"/>
      <c r="E42" s="467"/>
      <c r="F42" s="467"/>
      <c r="G42" s="467"/>
      <c r="H42" s="447">
        <v>1.03</v>
      </c>
      <c r="I42" s="447">
        <v>0.9</v>
      </c>
    </row>
    <row r="43" spans="1:9" ht="15">
      <c r="A43" s="875"/>
      <c r="B43" s="464" t="s">
        <v>506</v>
      </c>
      <c r="C43" s="464" t="s">
        <v>649</v>
      </c>
      <c r="D43" s="467"/>
      <c r="E43" s="467"/>
      <c r="F43" s="467"/>
      <c r="G43" s="467">
        <v>1.5</v>
      </c>
      <c r="H43" s="447">
        <v>1.1</v>
      </c>
      <c r="I43" s="447">
        <v>0.86</v>
      </c>
    </row>
    <row r="44" spans="1:9" ht="15">
      <c r="A44" s="875"/>
      <c r="B44" s="464" t="s">
        <v>506</v>
      </c>
      <c r="C44" s="464" t="s">
        <v>309</v>
      </c>
      <c r="D44" s="467"/>
      <c r="E44" s="467">
        <v>1</v>
      </c>
      <c r="F44" s="467"/>
      <c r="G44" s="467">
        <v>1</v>
      </c>
      <c r="H44" s="447">
        <v>1</v>
      </c>
      <c r="I44" s="447">
        <v>1.04</v>
      </c>
    </row>
    <row r="45" spans="1:9" ht="15">
      <c r="A45" s="875"/>
      <c r="B45" s="464" t="s">
        <v>506</v>
      </c>
      <c r="C45" s="464" t="s">
        <v>1038</v>
      </c>
      <c r="D45" s="467"/>
      <c r="E45" s="467"/>
      <c r="F45" s="467">
        <v>1.6</v>
      </c>
      <c r="G45" s="467">
        <v>1</v>
      </c>
      <c r="H45" s="447">
        <v>1.2</v>
      </c>
      <c r="I45" s="447">
        <v>1.35</v>
      </c>
    </row>
    <row r="46" spans="1:9" ht="15">
      <c r="A46" s="875"/>
      <c r="B46" s="464" t="s">
        <v>506</v>
      </c>
      <c r="C46" s="464" t="s">
        <v>1374</v>
      </c>
      <c r="D46" s="467"/>
      <c r="E46" s="467"/>
      <c r="F46" s="467"/>
      <c r="G46" s="467"/>
      <c r="H46" s="447">
        <v>0.97</v>
      </c>
      <c r="I46" s="447">
        <v>0.93</v>
      </c>
    </row>
    <row r="47" spans="1:9" ht="15">
      <c r="A47" s="875"/>
      <c r="B47" s="464" t="s">
        <v>495</v>
      </c>
      <c r="C47" s="464" t="s">
        <v>496</v>
      </c>
      <c r="D47" s="467"/>
      <c r="E47" s="467"/>
      <c r="F47" s="467"/>
      <c r="G47" s="467"/>
      <c r="H47" s="447"/>
      <c r="I47" s="447">
        <v>0.83</v>
      </c>
    </row>
    <row r="48" spans="1:9" ht="15">
      <c r="A48" s="875"/>
      <c r="B48" s="464" t="s">
        <v>495</v>
      </c>
      <c r="C48" s="464" t="s">
        <v>508</v>
      </c>
      <c r="D48" s="467"/>
      <c r="E48" s="467"/>
      <c r="F48" s="467"/>
      <c r="G48" s="467"/>
      <c r="H48" s="447"/>
      <c r="I48" s="447">
        <v>0.78</v>
      </c>
    </row>
    <row r="49" spans="1:9" ht="15">
      <c r="A49" s="875"/>
      <c r="B49" s="464" t="s">
        <v>495</v>
      </c>
      <c r="C49" s="464" t="s">
        <v>509</v>
      </c>
      <c r="D49" s="467"/>
      <c r="E49" s="467"/>
      <c r="F49" s="467"/>
      <c r="G49" s="467"/>
      <c r="H49" s="447"/>
      <c r="I49" s="447">
        <v>0.84</v>
      </c>
    </row>
    <row r="50" spans="1:9" ht="15">
      <c r="A50" s="875"/>
      <c r="B50" s="464" t="s">
        <v>495</v>
      </c>
      <c r="C50" s="464" t="s">
        <v>497</v>
      </c>
      <c r="D50" s="467"/>
      <c r="E50" s="467"/>
      <c r="F50" s="467"/>
      <c r="G50" s="467">
        <v>0.89</v>
      </c>
      <c r="H50" s="447"/>
      <c r="I50" s="447"/>
    </row>
    <row r="51" spans="1:9" ht="15">
      <c r="A51" s="875"/>
      <c r="B51" s="464" t="s">
        <v>495</v>
      </c>
      <c r="C51" s="464" t="s">
        <v>498</v>
      </c>
      <c r="D51" s="467"/>
      <c r="E51" s="467"/>
      <c r="F51" s="467"/>
      <c r="G51" s="467">
        <v>1</v>
      </c>
      <c r="H51" s="447"/>
      <c r="I51" s="447">
        <v>0.8</v>
      </c>
    </row>
    <row r="52" spans="1:9" ht="15">
      <c r="A52" s="875"/>
      <c r="B52" s="464" t="s">
        <v>495</v>
      </c>
      <c r="C52" s="464" t="s">
        <v>499</v>
      </c>
      <c r="D52" s="467"/>
      <c r="E52" s="467"/>
      <c r="F52" s="467"/>
      <c r="G52" s="467">
        <v>1.1</v>
      </c>
      <c r="H52" s="447"/>
      <c r="I52" s="447">
        <v>0.84</v>
      </c>
    </row>
    <row r="53" spans="1:9" ht="15">
      <c r="A53" s="875"/>
      <c r="B53" s="464" t="s">
        <v>495</v>
      </c>
      <c r="C53" s="464" t="s">
        <v>500</v>
      </c>
      <c r="D53" s="467"/>
      <c r="E53" s="467"/>
      <c r="F53" s="467"/>
      <c r="G53" s="467">
        <v>0.84</v>
      </c>
      <c r="H53" s="447"/>
      <c r="I53" s="447">
        <v>1</v>
      </c>
    </row>
    <row r="54" spans="1:9" ht="15">
      <c r="A54" s="875"/>
      <c r="B54" s="464" t="s">
        <v>495</v>
      </c>
      <c r="C54" s="464" t="s">
        <v>501</v>
      </c>
      <c r="D54" s="467"/>
      <c r="E54" s="467"/>
      <c r="F54" s="467"/>
      <c r="G54" s="467"/>
      <c r="H54" s="447"/>
      <c r="I54" s="447">
        <v>1</v>
      </c>
    </row>
    <row r="55" spans="1:9" ht="15">
      <c r="A55" s="875"/>
      <c r="B55" s="464" t="s">
        <v>495</v>
      </c>
      <c r="C55" s="464" t="s">
        <v>502</v>
      </c>
      <c r="D55" s="467"/>
      <c r="E55" s="467"/>
      <c r="F55" s="467"/>
      <c r="G55" s="467">
        <v>1</v>
      </c>
      <c r="H55" s="447"/>
      <c r="I55" s="447">
        <v>1.03</v>
      </c>
    </row>
    <row r="56" spans="1:9" ht="15">
      <c r="A56" s="875"/>
      <c r="B56" s="464" t="s">
        <v>495</v>
      </c>
      <c r="C56" s="464" t="s">
        <v>510</v>
      </c>
      <c r="D56" s="467"/>
      <c r="E56" s="467">
        <v>0.89</v>
      </c>
      <c r="F56" s="467"/>
      <c r="G56" s="467"/>
      <c r="H56" s="447">
        <v>0.82</v>
      </c>
      <c r="I56" s="447">
        <v>0.98</v>
      </c>
    </row>
    <row r="57" spans="1:9" ht="15">
      <c r="A57" s="875"/>
      <c r="B57" s="464" t="s">
        <v>495</v>
      </c>
      <c r="C57" s="464" t="s">
        <v>503</v>
      </c>
      <c r="D57" s="467"/>
      <c r="E57" s="467"/>
      <c r="F57" s="467"/>
      <c r="G57" s="467">
        <v>0.9</v>
      </c>
      <c r="H57" s="447">
        <v>0.9</v>
      </c>
      <c r="I57" s="447">
        <v>0.91</v>
      </c>
    </row>
    <row r="58" spans="1:9" ht="15">
      <c r="A58" s="875"/>
      <c r="B58" s="464" t="s">
        <v>495</v>
      </c>
      <c r="C58" s="464" t="s">
        <v>504</v>
      </c>
      <c r="D58" s="467"/>
      <c r="E58" s="467"/>
      <c r="F58" s="467"/>
      <c r="G58" s="467"/>
      <c r="H58" s="447"/>
      <c r="I58" s="447">
        <v>0.71</v>
      </c>
    </row>
    <row r="59" spans="1:9" ht="15">
      <c r="A59" s="876"/>
      <c r="B59" s="481" t="s">
        <v>456</v>
      </c>
      <c r="C59" s="481" t="s">
        <v>649</v>
      </c>
      <c r="D59" s="482"/>
      <c r="E59" s="482"/>
      <c r="F59" s="482"/>
      <c r="G59" s="482"/>
      <c r="H59" s="448"/>
      <c r="I59" s="448">
        <v>0.82</v>
      </c>
    </row>
    <row r="60" spans="1:9" ht="15">
      <c r="A60" s="477" t="s">
        <v>511</v>
      </c>
      <c r="B60" s="478" t="s">
        <v>492</v>
      </c>
      <c r="C60" s="478" t="s">
        <v>493</v>
      </c>
      <c r="D60" s="479">
        <v>0.02</v>
      </c>
      <c r="E60" s="479"/>
      <c r="F60" s="479"/>
      <c r="G60" s="479">
        <v>-1</v>
      </c>
      <c r="H60" s="480">
        <v>0</v>
      </c>
      <c r="I60" s="480">
        <v>-0.84</v>
      </c>
    </row>
    <row r="61" spans="1:9" ht="409.5" customHeight="1" hidden="1">
      <c r="A61" s="472"/>
      <c r="B61" s="464"/>
      <c r="C61" s="464"/>
      <c r="D61" s="467"/>
      <c r="E61" s="467"/>
      <c r="F61" s="467"/>
      <c r="G61" s="467"/>
      <c r="H61" s="447"/>
      <c r="I61" s="447"/>
    </row>
    <row r="62" spans="1:9" ht="409.5" customHeight="1" hidden="1">
      <c r="A62" s="472"/>
      <c r="B62" s="464"/>
      <c r="C62" s="464"/>
      <c r="D62" s="467"/>
      <c r="E62" s="467"/>
      <c r="F62" s="467"/>
      <c r="G62" s="467"/>
      <c r="H62" s="447"/>
      <c r="I62" s="447"/>
    </row>
    <row r="63" spans="1:9" ht="409.5" customHeight="1" hidden="1">
      <c r="A63" s="472"/>
      <c r="B63" s="464"/>
      <c r="C63" s="464"/>
      <c r="D63" s="467"/>
      <c r="E63" s="467"/>
      <c r="F63" s="467"/>
      <c r="G63" s="467"/>
      <c r="H63" s="447"/>
      <c r="I63" s="447"/>
    </row>
    <row r="64" spans="1:9" ht="409.5" customHeight="1" hidden="1">
      <c r="A64" s="472"/>
      <c r="B64" s="464"/>
      <c r="C64" s="464"/>
      <c r="D64" s="467"/>
      <c r="E64" s="467"/>
      <c r="F64" s="467"/>
      <c r="G64" s="467"/>
      <c r="H64" s="447"/>
      <c r="I64" s="447"/>
    </row>
    <row r="65" spans="1:9" ht="409.5" customHeight="1" hidden="1">
      <c r="A65" s="472"/>
      <c r="B65" s="464"/>
      <c r="C65" s="464"/>
      <c r="D65" s="467"/>
      <c r="E65" s="467"/>
      <c r="F65" s="467"/>
      <c r="G65" s="467"/>
      <c r="H65" s="447"/>
      <c r="I65" s="447"/>
    </row>
    <row r="66" spans="1:9" ht="409.5" customHeight="1" hidden="1">
      <c r="A66" s="472"/>
      <c r="B66" s="464"/>
      <c r="C66" s="464"/>
      <c r="D66" s="467"/>
      <c r="E66" s="467"/>
      <c r="F66" s="467"/>
      <c r="G66" s="467"/>
      <c r="H66" s="447"/>
      <c r="I66" s="447"/>
    </row>
    <row r="67" spans="1:9" ht="409.5" customHeight="1" hidden="1">
      <c r="A67" s="472"/>
      <c r="B67" s="464"/>
      <c r="C67" s="464"/>
      <c r="D67" s="467"/>
      <c r="E67" s="467"/>
      <c r="F67" s="467"/>
      <c r="G67" s="467"/>
      <c r="H67" s="447"/>
      <c r="I67" s="447"/>
    </row>
    <row r="68" spans="1:9" ht="409.5" customHeight="1" hidden="1">
      <c r="A68" s="472"/>
      <c r="B68" s="464"/>
      <c r="C68" s="464"/>
      <c r="D68" s="467"/>
      <c r="E68" s="467"/>
      <c r="F68" s="467"/>
      <c r="G68" s="467"/>
      <c r="H68" s="447"/>
      <c r="I68" s="447"/>
    </row>
    <row r="69" spans="1:9" ht="409.5" customHeight="1" hidden="1">
      <c r="A69" s="472"/>
      <c r="B69" s="464"/>
      <c r="C69" s="464"/>
      <c r="D69" s="467"/>
      <c r="E69" s="467"/>
      <c r="F69" s="467"/>
      <c r="G69" s="467"/>
      <c r="H69" s="447"/>
      <c r="I69" s="447"/>
    </row>
    <row r="70" spans="1:9" ht="409.5" customHeight="1" hidden="1">
      <c r="A70" s="472"/>
      <c r="B70" s="464"/>
      <c r="C70" s="464"/>
      <c r="D70" s="467"/>
      <c r="E70" s="467"/>
      <c r="F70" s="467"/>
      <c r="G70" s="467"/>
      <c r="H70" s="447"/>
      <c r="I70" s="447"/>
    </row>
    <row r="71" spans="1:9" ht="409.5" customHeight="1" hidden="1">
      <c r="A71" s="472"/>
      <c r="B71" s="464"/>
      <c r="C71" s="464"/>
      <c r="D71" s="467"/>
      <c r="E71" s="467"/>
      <c r="F71" s="467"/>
      <c r="G71" s="467"/>
      <c r="H71" s="447"/>
      <c r="I71" s="447"/>
    </row>
    <row r="72" spans="1:9" ht="409.5" customHeight="1" hidden="1">
      <c r="A72" s="472"/>
      <c r="B72" s="464"/>
      <c r="C72" s="464"/>
      <c r="D72" s="467"/>
      <c r="E72" s="467"/>
      <c r="F72" s="467"/>
      <c r="G72" s="467"/>
      <c r="H72" s="447"/>
      <c r="I72" s="447"/>
    </row>
    <row r="73" spans="1:9" ht="409.5" customHeight="1" hidden="1">
      <c r="A73" s="472"/>
      <c r="B73" s="464"/>
      <c r="C73" s="464"/>
      <c r="D73" s="467"/>
      <c r="E73" s="467"/>
      <c r="F73" s="467"/>
      <c r="G73" s="467"/>
      <c r="H73" s="447"/>
      <c r="I73" s="447"/>
    </row>
    <row r="74" spans="1:9" ht="409.5" customHeight="1" hidden="1">
      <c r="A74" s="472"/>
      <c r="B74" s="464"/>
      <c r="C74" s="464"/>
      <c r="D74" s="467"/>
      <c r="E74" s="467"/>
      <c r="F74" s="467"/>
      <c r="G74" s="467"/>
      <c r="H74" s="447"/>
      <c r="I74" s="447"/>
    </row>
    <row r="75" spans="1:9" ht="409.5" customHeight="1" hidden="1">
      <c r="A75" s="472"/>
      <c r="B75" s="464"/>
      <c r="C75" s="464"/>
      <c r="D75" s="467"/>
      <c r="E75" s="467"/>
      <c r="F75" s="467"/>
      <c r="G75" s="467"/>
      <c r="H75" s="447"/>
      <c r="I75" s="447"/>
    </row>
    <row r="76" spans="1:9" ht="409.5" customHeight="1" hidden="1">
      <c r="A76" s="472"/>
      <c r="B76" s="464"/>
      <c r="C76" s="464"/>
      <c r="D76" s="467"/>
      <c r="E76" s="467"/>
      <c r="F76" s="467"/>
      <c r="G76" s="467"/>
      <c r="H76" s="447"/>
      <c r="I76" s="447"/>
    </row>
    <row r="77" spans="1:9" ht="409.5" customHeight="1" hidden="1">
      <c r="A77" s="472"/>
      <c r="B77" s="464"/>
      <c r="C77" s="464"/>
      <c r="D77" s="467"/>
      <c r="E77" s="467"/>
      <c r="F77" s="467"/>
      <c r="G77" s="467"/>
      <c r="H77" s="447"/>
      <c r="I77" s="447"/>
    </row>
    <row r="78" spans="1:9" ht="409.5" customHeight="1" hidden="1">
      <c r="A78" s="472"/>
      <c r="B78" s="464"/>
      <c r="C78" s="464"/>
      <c r="D78" s="467"/>
      <c r="E78" s="467"/>
      <c r="F78" s="467"/>
      <c r="G78" s="467"/>
      <c r="H78" s="447"/>
      <c r="I78" s="447"/>
    </row>
    <row r="79" spans="1:9" ht="409.5" customHeight="1" hidden="1">
      <c r="A79" s="472"/>
      <c r="B79" s="464"/>
      <c r="C79" s="464"/>
      <c r="D79" s="467"/>
      <c r="E79" s="467"/>
      <c r="F79" s="467"/>
      <c r="G79" s="467"/>
      <c r="H79" s="447"/>
      <c r="I79" s="447"/>
    </row>
    <row r="80" spans="1:9" ht="409.5" customHeight="1" hidden="1">
      <c r="A80" s="472"/>
      <c r="B80" s="464"/>
      <c r="C80" s="464"/>
      <c r="D80" s="467"/>
      <c r="E80" s="467"/>
      <c r="F80" s="467"/>
      <c r="G80" s="467"/>
      <c r="H80" s="447"/>
      <c r="I80" s="447"/>
    </row>
    <row r="81" spans="1:9" ht="409.5" customHeight="1" hidden="1">
      <c r="A81" s="472"/>
      <c r="B81" s="464"/>
      <c r="C81" s="464"/>
      <c r="D81" s="467"/>
      <c r="E81" s="467"/>
      <c r="F81" s="467"/>
      <c r="G81" s="467"/>
      <c r="H81" s="447"/>
      <c r="I81" s="447"/>
    </row>
    <row r="82" spans="1:9" ht="409.5" customHeight="1" hidden="1">
      <c r="A82" s="472"/>
      <c r="B82" s="464"/>
      <c r="C82" s="464"/>
      <c r="D82" s="467"/>
      <c r="E82" s="467"/>
      <c r="F82" s="467"/>
      <c r="G82" s="467"/>
      <c r="H82" s="447"/>
      <c r="I82" s="447"/>
    </row>
    <row r="83" spans="1:9" ht="409.5" customHeight="1" hidden="1">
      <c r="A83" s="472"/>
      <c r="B83" s="464"/>
      <c r="C83" s="464"/>
      <c r="D83" s="467"/>
      <c r="E83" s="467"/>
      <c r="F83" s="467"/>
      <c r="G83" s="467"/>
      <c r="H83" s="447"/>
      <c r="I83" s="447"/>
    </row>
    <row r="84" spans="1:9" ht="409.5" customHeight="1" hidden="1">
      <c r="A84" s="472"/>
      <c r="B84" s="464"/>
      <c r="C84" s="464"/>
      <c r="D84" s="467"/>
      <c r="E84" s="467"/>
      <c r="F84" s="467"/>
      <c r="G84" s="467"/>
      <c r="H84" s="447"/>
      <c r="I84" s="447"/>
    </row>
    <row r="85" spans="1:9" ht="409.5" customHeight="1" hidden="1">
      <c r="A85" s="472"/>
      <c r="B85" s="464"/>
      <c r="C85" s="464"/>
      <c r="D85" s="467"/>
      <c r="E85" s="467"/>
      <c r="F85" s="467"/>
      <c r="G85" s="467"/>
      <c r="H85" s="447"/>
      <c r="I85" s="447"/>
    </row>
    <row r="86" spans="1:9" ht="409.5" customHeight="1" hidden="1">
      <c r="A86" s="472"/>
      <c r="B86" s="464"/>
      <c r="C86" s="464"/>
      <c r="D86" s="467"/>
      <c r="E86" s="467"/>
      <c r="F86" s="467"/>
      <c r="G86" s="467"/>
      <c r="H86" s="447"/>
      <c r="I86" s="447"/>
    </row>
    <row r="87" spans="1:9" ht="409.5" customHeight="1" hidden="1">
      <c r="A87" s="472"/>
      <c r="B87" s="464"/>
      <c r="C87" s="464"/>
      <c r="D87" s="467"/>
      <c r="E87" s="467"/>
      <c r="F87" s="467"/>
      <c r="G87" s="467"/>
      <c r="H87" s="447"/>
      <c r="I87" s="447"/>
    </row>
    <row r="88" spans="1:9" ht="409.5" customHeight="1" hidden="1">
      <c r="A88" s="472"/>
      <c r="B88" s="464"/>
      <c r="C88" s="464"/>
      <c r="D88" s="467"/>
      <c r="E88" s="467"/>
      <c r="F88" s="467"/>
      <c r="G88" s="467"/>
      <c r="H88" s="447"/>
      <c r="I88" s="447"/>
    </row>
    <row r="89" spans="1:9" ht="409.5" customHeight="1" hidden="1">
      <c r="A89" s="472"/>
      <c r="B89" s="464"/>
      <c r="C89" s="464"/>
      <c r="D89" s="467"/>
      <c r="E89" s="467"/>
      <c r="F89" s="467"/>
      <c r="G89" s="467"/>
      <c r="H89" s="447"/>
      <c r="I89" s="447"/>
    </row>
    <row r="90" spans="1:9" ht="409.5" customHeight="1" hidden="1">
      <c r="A90" s="472"/>
      <c r="B90" s="464"/>
      <c r="C90" s="464"/>
      <c r="D90" s="467"/>
      <c r="E90" s="467"/>
      <c r="F90" s="467"/>
      <c r="G90" s="467"/>
      <c r="H90" s="447"/>
      <c r="I90" s="447"/>
    </row>
    <row r="91" spans="1:9" ht="409.5" customHeight="1" hidden="1">
      <c r="A91" s="472"/>
      <c r="B91" s="464"/>
      <c r="C91" s="464"/>
      <c r="D91" s="467"/>
      <c r="E91" s="467"/>
      <c r="F91" s="467"/>
      <c r="G91" s="467"/>
      <c r="H91" s="447"/>
      <c r="I91" s="447"/>
    </row>
    <row r="92" spans="1:9" ht="409.5" customHeight="1" hidden="1">
      <c r="A92" s="472"/>
      <c r="B92" s="464"/>
      <c r="C92" s="464"/>
      <c r="D92" s="467"/>
      <c r="E92" s="467"/>
      <c r="F92" s="467"/>
      <c r="G92" s="467"/>
      <c r="H92" s="447"/>
      <c r="I92" s="447"/>
    </row>
    <row r="93" spans="1:9" ht="409.5" customHeight="1" hidden="1">
      <c r="A93" s="472"/>
      <c r="B93" s="464"/>
      <c r="C93" s="464"/>
      <c r="D93" s="467"/>
      <c r="E93" s="467"/>
      <c r="F93" s="467"/>
      <c r="G93" s="467"/>
      <c r="H93" s="447"/>
      <c r="I93" s="447"/>
    </row>
    <row r="94" spans="1:9" ht="4.5" customHeight="1">
      <c r="A94" s="473"/>
      <c r="B94" s="474"/>
      <c r="C94" s="474"/>
      <c r="D94" s="474"/>
      <c r="E94" s="474"/>
      <c r="F94" s="474"/>
      <c r="G94" s="474"/>
      <c r="H94" s="474"/>
      <c r="I94" s="474"/>
    </row>
    <row r="95" spans="1:7" ht="15">
      <c r="A95" s="475" t="s">
        <v>490</v>
      </c>
      <c r="B95" s="476"/>
      <c r="C95" s="476"/>
      <c r="D95" s="476"/>
      <c r="E95" s="476"/>
      <c r="F95" s="476"/>
      <c r="G95" s="476"/>
    </row>
    <row r="96" ht="15"/>
    <row r="97" ht="15"/>
    <row r="98" ht="15"/>
    <row r="99" ht="15"/>
    <row r="100" ht="15"/>
    <row r="101" ht="15"/>
    <row r="102" ht="15"/>
  </sheetData>
  <sheetProtection/>
  <mergeCells count="6">
    <mergeCell ref="A1:I1"/>
    <mergeCell ref="A2:I2"/>
    <mergeCell ref="A3:I3"/>
    <mergeCell ref="D5:I5"/>
    <mergeCell ref="A7:A39"/>
    <mergeCell ref="A40:A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22" sqref="A22"/>
    </sheetView>
  </sheetViews>
  <sheetFormatPr defaultColWidth="0" defaultRowHeight="12.75" zeroHeight="1"/>
  <cols>
    <col min="1" max="1" width="46.8515625" style="334" customWidth="1"/>
    <col min="2" max="2" width="14.28125" style="334" customWidth="1"/>
    <col min="3" max="3" width="18.28125" style="334" customWidth="1"/>
    <col min="4" max="4" width="16.7109375" style="334" customWidth="1"/>
    <col min="5" max="5" width="12.8515625" style="334" customWidth="1"/>
    <col min="6" max="6" width="16.140625" style="334" customWidth="1"/>
    <col min="7" max="7" width="18.57421875" style="334" customWidth="1"/>
    <col min="8" max="8" width="16.140625" style="334" customWidth="1"/>
    <col min="9" max="9" width="12.8515625" style="334" customWidth="1"/>
    <col min="10" max="10" width="13.8515625" style="334" customWidth="1"/>
    <col min="11" max="11" width="16.140625" style="334" customWidth="1"/>
    <col min="12" max="16384" width="11.421875" style="334" hidden="1" customWidth="1"/>
  </cols>
  <sheetData>
    <row r="1" spans="1:11" ht="18.75">
      <c r="A1" s="801" t="s">
        <v>1597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</row>
    <row r="2" spans="1:11" ht="18.75">
      <c r="A2" s="801" t="s">
        <v>1598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11" ht="18.75">
      <c r="A3" s="801" t="s">
        <v>1713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.25" customHeight="1" hidden="1">
      <c r="A5" s="257"/>
      <c r="B5" s="693"/>
      <c r="C5" s="803"/>
      <c r="D5" s="803"/>
      <c r="E5" s="803"/>
      <c r="F5" s="366"/>
      <c r="G5" s="693"/>
      <c r="H5" s="693"/>
      <c r="I5" s="693"/>
      <c r="J5" s="693"/>
      <c r="K5" s="693"/>
    </row>
    <row r="6" spans="1:11" ht="18" customHeight="1">
      <c r="A6" s="257"/>
      <c r="B6" s="803" t="s">
        <v>31</v>
      </c>
      <c r="C6" s="803"/>
      <c r="D6" s="803"/>
      <c r="E6" s="803"/>
      <c r="F6" s="803" t="s">
        <v>32</v>
      </c>
      <c r="G6" s="803"/>
      <c r="H6" s="803"/>
      <c r="I6" s="803"/>
      <c r="J6" s="804" t="s">
        <v>1039</v>
      </c>
      <c r="K6" s="804" t="s">
        <v>32</v>
      </c>
    </row>
    <row r="7" spans="1:11" ht="31.5" customHeight="1">
      <c r="A7" s="693" t="s">
        <v>34</v>
      </c>
      <c r="B7" s="693" t="s">
        <v>1599</v>
      </c>
      <c r="C7" s="694" t="s">
        <v>1600</v>
      </c>
      <c r="D7" s="694" t="s">
        <v>1601</v>
      </c>
      <c r="E7" s="693" t="s">
        <v>36</v>
      </c>
      <c r="F7" s="693" t="s">
        <v>1599</v>
      </c>
      <c r="G7" s="694" t="s">
        <v>1600</v>
      </c>
      <c r="H7" s="694" t="s">
        <v>1601</v>
      </c>
      <c r="I7" s="693" t="s">
        <v>36</v>
      </c>
      <c r="J7" s="804"/>
      <c r="K7" s="804"/>
    </row>
    <row r="8" spans="1:11" ht="15.75" customHeight="1">
      <c r="A8" s="367" t="s">
        <v>1100</v>
      </c>
      <c r="B8" s="368">
        <v>1190</v>
      </c>
      <c r="C8" s="368">
        <v>1871</v>
      </c>
      <c r="D8" s="368"/>
      <c r="E8" s="368">
        <v>16</v>
      </c>
      <c r="F8" s="368">
        <v>62523275.83</v>
      </c>
      <c r="G8" s="368">
        <v>116544914.28</v>
      </c>
      <c r="H8" s="368"/>
      <c r="I8" s="368">
        <v>2161731.93</v>
      </c>
      <c r="J8" s="368">
        <f aca="true" t="shared" si="0" ref="J8:J71">SUM(B8:E8)</f>
        <v>3077</v>
      </c>
      <c r="K8" s="368">
        <f aca="true" t="shared" si="1" ref="K8:K71">SUM(F8:I8)</f>
        <v>181229922.04000002</v>
      </c>
    </row>
    <row r="9" spans="1:11" ht="15.75" customHeight="1">
      <c r="A9" s="367" t="s">
        <v>124</v>
      </c>
      <c r="B9" s="368">
        <v>1163</v>
      </c>
      <c r="C9" s="368">
        <v>909</v>
      </c>
      <c r="D9" s="368"/>
      <c r="E9" s="368">
        <v>2</v>
      </c>
      <c r="F9" s="368">
        <v>255653276.04</v>
      </c>
      <c r="G9" s="368">
        <v>54575154.5</v>
      </c>
      <c r="H9" s="368"/>
      <c r="I9" s="368">
        <v>338659.03</v>
      </c>
      <c r="J9" s="368">
        <f t="shared" si="0"/>
        <v>2074</v>
      </c>
      <c r="K9" s="368">
        <f t="shared" si="1"/>
        <v>310567089.56999993</v>
      </c>
    </row>
    <row r="10" spans="1:11" ht="15.75" customHeight="1">
      <c r="A10" s="367" t="s">
        <v>913</v>
      </c>
      <c r="B10" s="368">
        <v>4</v>
      </c>
      <c r="C10" s="368">
        <v>4</v>
      </c>
      <c r="D10" s="368"/>
      <c r="E10" s="368"/>
      <c r="F10" s="368">
        <v>4742388</v>
      </c>
      <c r="G10" s="368">
        <v>442373.68</v>
      </c>
      <c r="H10" s="368"/>
      <c r="I10" s="368"/>
      <c r="J10" s="368">
        <f t="shared" si="0"/>
        <v>8</v>
      </c>
      <c r="K10" s="368">
        <f t="shared" si="1"/>
        <v>5184761.68</v>
      </c>
    </row>
    <row r="11" spans="1:11" ht="15.75" customHeight="1">
      <c r="A11" s="367" t="s">
        <v>42</v>
      </c>
      <c r="B11" s="368">
        <v>1176</v>
      </c>
      <c r="C11" s="368">
        <v>708</v>
      </c>
      <c r="D11" s="368"/>
      <c r="E11" s="368">
        <v>2</v>
      </c>
      <c r="F11" s="368">
        <v>107379395.4</v>
      </c>
      <c r="G11" s="368">
        <v>70201983.9</v>
      </c>
      <c r="H11" s="368"/>
      <c r="I11" s="368">
        <v>62467.1</v>
      </c>
      <c r="J11" s="368">
        <f t="shared" si="0"/>
        <v>1886</v>
      </c>
      <c r="K11" s="368">
        <f t="shared" si="1"/>
        <v>177643846.4</v>
      </c>
    </row>
    <row r="12" spans="1:11" ht="15.75" customHeight="1">
      <c r="A12" s="367" t="s">
        <v>1375</v>
      </c>
      <c r="B12" s="368">
        <v>1733</v>
      </c>
      <c r="C12" s="368">
        <v>346</v>
      </c>
      <c r="D12" s="368"/>
      <c r="E12" s="368"/>
      <c r="F12" s="368">
        <v>56504109.3</v>
      </c>
      <c r="G12" s="368">
        <v>19950773</v>
      </c>
      <c r="H12" s="368"/>
      <c r="I12" s="368"/>
      <c r="J12" s="368">
        <f t="shared" si="0"/>
        <v>2079</v>
      </c>
      <c r="K12" s="368">
        <f t="shared" si="1"/>
        <v>76454882.3</v>
      </c>
    </row>
    <row r="13" spans="1:11" ht="15.75" customHeight="1">
      <c r="A13" s="367" t="s">
        <v>45</v>
      </c>
      <c r="B13" s="368">
        <v>540</v>
      </c>
      <c r="C13" s="368">
        <v>983</v>
      </c>
      <c r="D13" s="368"/>
      <c r="E13" s="368">
        <v>3</v>
      </c>
      <c r="F13" s="368">
        <v>31115183.38</v>
      </c>
      <c r="G13" s="368">
        <v>65034685.71</v>
      </c>
      <c r="H13" s="368"/>
      <c r="I13" s="368">
        <v>1342430.5</v>
      </c>
      <c r="J13" s="368">
        <f t="shared" si="0"/>
        <v>1526</v>
      </c>
      <c r="K13" s="368">
        <f t="shared" si="1"/>
        <v>97492299.59</v>
      </c>
    </row>
    <row r="14" spans="1:11" ht="15.75" customHeight="1">
      <c r="A14" s="367" t="s">
        <v>696</v>
      </c>
      <c r="B14" s="368">
        <v>6955</v>
      </c>
      <c r="C14" s="368">
        <v>1135</v>
      </c>
      <c r="D14" s="368"/>
      <c r="E14" s="368">
        <v>2</v>
      </c>
      <c r="F14" s="368">
        <v>116424440.6</v>
      </c>
      <c r="G14" s="368">
        <v>3806349.27</v>
      </c>
      <c r="H14" s="368"/>
      <c r="I14" s="368">
        <v>0</v>
      </c>
      <c r="J14" s="368">
        <f t="shared" si="0"/>
        <v>8092</v>
      </c>
      <c r="K14" s="368">
        <f t="shared" si="1"/>
        <v>120230789.86999999</v>
      </c>
    </row>
    <row r="15" spans="1:11" ht="15.75" customHeight="1">
      <c r="A15" s="367" t="s">
        <v>153</v>
      </c>
      <c r="B15" s="368">
        <v>2603</v>
      </c>
      <c r="C15" s="368">
        <v>2742</v>
      </c>
      <c r="D15" s="368">
        <v>9</v>
      </c>
      <c r="E15" s="368">
        <v>21</v>
      </c>
      <c r="F15" s="368">
        <v>951847.2</v>
      </c>
      <c r="G15" s="368">
        <v>11903513.16</v>
      </c>
      <c r="H15" s="368">
        <v>0</v>
      </c>
      <c r="I15" s="368">
        <v>0</v>
      </c>
      <c r="J15" s="368">
        <f t="shared" si="0"/>
        <v>5375</v>
      </c>
      <c r="K15" s="368">
        <f t="shared" si="1"/>
        <v>12855360.36</v>
      </c>
    </row>
    <row r="16" spans="1:11" ht="15.75" customHeight="1">
      <c r="A16" s="367" t="s">
        <v>56</v>
      </c>
      <c r="B16" s="368">
        <v>2095</v>
      </c>
      <c r="C16" s="368">
        <v>2629</v>
      </c>
      <c r="D16" s="368"/>
      <c r="E16" s="368">
        <v>7</v>
      </c>
      <c r="F16" s="368">
        <v>184284028.6</v>
      </c>
      <c r="G16" s="368">
        <v>12117224.8237</v>
      </c>
      <c r="H16" s="368"/>
      <c r="I16" s="368">
        <v>539412.42</v>
      </c>
      <c r="J16" s="368">
        <f t="shared" si="0"/>
        <v>4731</v>
      </c>
      <c r="K16" s="368">
        <f t="shared" si="1"/>
        <v>196940665.8437</v>
      </c>
    </row>
    <row r="17" spans="1:11" ht="15.75" customHeight="1">
      <c r="A17" s="367" t="s">
        <v>903</v>
      </c>
      <c r="B17" s="368">
        <v>12170</v>
      </c>
      <c r="C17" s="368">
        <v>1585</v>
      </c>
      <c r="D17" s="368"/>
      <c r="E17" s="368">
        <v>61</v>
      </c>
      <c r="F17" s="368">
        <v>153581159</v>
      </c>
      <c r="G17" s="368">
        <v>19100880</v>
      </c>
      <c r="H17" s="368"/>
      <c r="I17" s="368">
        <v>2977902</v>
      </c>
      <c r="J17" s="368">
        <f t="shared" si="0"/>
        <v>13816</v>
      </c>
      <c r="K17" s="368">
        <f t="shared" si="1"/>
        <v>175659941</v>
      </c>
    </row>
    <row r="18" spans="1:11" ht="15.75" customHeight="1">
      <c r="A18" s="367" t="s">
        <v>162</v>
      </c>
      <c r="B18" s="368">
        <v>12062</v>
      </c>
      <c r="C18" s="368">
        <v>887</v>
      </c>
      <c r="D18" s="368"/>
      <c r="E18" s="368">
        <v>2</v>
      </c>
      <c r="F18" s="368">
        <v>73449302.15</v>
      </c>
      <c r="G18" s="368">
        <v>3126038.23</v>
      </c>
      <c r="H18" s="368"/>
      <c r="I18" s="368">
        <v>0</v>
      </c>
      <c r="J18" s="368">
        <f t="shared" si="0"/>
        <v>12951</v>
      </c>
      <c r="K18" s="368">
        <f t="shared" si="1"/>
        <v>76575340.38000001</v>
      </c>
    </row>
    <row r="19" spans="1:11" ht="15.75" customHeight="1">
      <c r="A19" s="367" t="s">
        <v>914</v>
      </c>
      <c r="B19" s="368">
        <v>910</v>
      </c>
      <c r="C19" s="368">
        <v>597</v>
      </c>
      <c r="D19" s="368"/>
      <c r="E19" s="368">
        <v>7</v>
      </c>
      <c r="F19" s="368">
        <v>88499636.92</v>
      </c>
      <c r="G19" s="368">
        <v>33824738.74</v>
      </c>
      <c r="H19" s="368"/>
      <c r="I19" s="368">
        <v>453223.1</v>
      </c>
      <c r="J19" s="368">
        <f t="shared" si="0"/>
        <v>1514</v>
      </c>
      <c r="K19" s="368">
        <f t="shared" si="1"/>
        <v>122777598.75999999</v>
      </c>
    </row>
    <row r="20" spans="1:11" ht="15.75" customHeight="1">
      <c r="A20" s="367" t="s">
        <v>915</v>
      </c>
      <c r="B20" s="368">
        <v>2280</v>
      </c>
      <c r="C20" s="368">
        <v>1957</v>
      </c>
      <c r="D20" s="368"/>
      <c r="E20" s="368"/>
      <c r="F20" s="368">
        <v>57746368.99</v>
      </c>
      <c r="G20" s="368">
        <v>53106841.9</v>
      </c>
      <c r="H20" s="368"/>
      <c r="I20" s="368"/>
      <c r="J20" s="368">
        <f t="shared" si="0"/>
        <v>4237</v>
      </c>
      <c r="K20" s="368">
        <f t="shared" si="1"/>
        <v>110853210.89</v>
      </c>
    </row>
    <row r="21" spans="1:11" ht="15.75" customHeight="1">
      <c r="A21" s="367" t="s">
        <v>1043</v>
      </c>
      <c r="B21" s="368">
        <v>3720</v>
      </c>
      <c r="C21" s="368">
        <v>346</v>
      </c>
      <c r="D21" s="368"/>
      <c r="E21" s="368"/>
      <c r="F21" s="368">
        <v>42762344.3</v>
      </c>
      <c r="G21" s="368">
        <v>3743926.8</v>
      </c>
      <c r="H21" s="368"/>
      <c r="I21" s="368"/>
      <c r="J21" s="368">
        <f t="shared" si="0"/>
        <v>4066</v>
      </c>
      <c r="K21" s="368">
        <f t="shared" si="1"/>
        <v>46506271.099999994</v>
      </c>
    </row>
    <row r="22" spans="1:11" ht="15.75" customHeight="1">
      <c r="A22" s="367" t="s">
        <v>706</v>
      </c>
      <c r="B22" s="368">
        <v>313</v>
      </c>
      <c r="C22" s="368">
        <v>448</v>
      </c>
      <c r="D22" s="368"/>
      <c r="E22" s="368"/>
      <c r="F22" s="368">
        <v>6278204.5</v>
      </c>
      <c r="G22" s="368">
        <v>12212154</v>
      </c>
      <c r="H22" s="368"/>
      <c r="I22" s="368"/>
      <c r="J22" s="368">
        <f t="shared" si="0"/>
        <v>761</v>
      </c>
      <c r="K22" s="368">
        <f t="shared" si="1"/>
        <v>18490358.5</v>
      </c>
    </row>
    <row r="23" spans="1:11" ht="15.75" customHeight="1">
      <c r="A23" s="367" t="s">
        <v>253</v>
      </c>
      <c r="B23" s="368">
        <v>1053</v>
      </c>
      <c r="C23" s="368">
        <v>337</v>
      </c>
      <c r="D23" s="368"/>
      <c r="E23" s="368"/>
      <c r="F23" s="368">
        <v>44760535.23</v>
      </c>
      <c r="G23" s="368">
        <v>12819086.4</v>
      </c>
      <c r="H23" s="368"/>
      <c r="I23" s="368"/>
      <c r="J23" s="368">
        <f t="shared" si="0"/>
        <v>1390</v>
      </c>
      <c r="K23" s="368">
        <f t="shared" si="1"/>
        <v>57579621.629999995</v>
      </c>
    </row>
    <row r="24" spans="1:11" ht="15.75" customHeight="1">
      <c r="A24" s="367" t="s">
        <v>916</v>
      </c>
      <c r="B24" s="368">
        <v>7397</v>
      </c>
      <c r="C24" s="368">
        <v>1455</v>
      </c>
      <c r="D24" s="368"/>
      <c r="E24" s="368"/>
      <c r="F24" s="368">
        <v>115208937.0152</v>
      </c>
      <c r="G24" s="368">
        <v>36816003.7346</v>
      </c>
      <c r="H24" s="368"/>
      <c r="I24" s="368"/>
      <c r="J24" s="368">
        <f t="shared" si="0"/>
        <v>8852</v>
      </c>
      <c r="K24" s="368">
        <f t="shared" si="1"/>
        <v>152024940.7498</v>
      </c>
    </row>
    <row r="25" spans="1:11" ht="409.5" customHeight="1" hidden="1">
      <c r="A25" s="367"/>
      <c r="B25" s="368"/>
      <c r="C25" s="368"/>
      <c r="D25" s="368"/>
      <c r="E25" s="368"/>
      <c r="F25" s="368"/>
      <c r="G25" s="368"/>
      <c r="H25" s="368"/>
      <c r="I25" s="368"/>
      <c r="J25" s="368">
        <f t="shared" si="0"/>
        <v>0</v>
      </c>
      <c r="K25" s="368">
        <f t="shared" si="1"/>
        <v>0</v>
      </c>
    </row>
    <row r="26" spans="1:11" ht="409.5" customHeight="1" hidden="1">
      <c r="A26" s="367"/>
      <c r="B26" s="368"/>
      <c r="C26" s="368"/>
      <c r="D26" s="368"/>
      <c r="E26" s="368"/>
      <c r="F26" s="368"/>
      <c r="G26" s="368"/>
      <c r="H26" s="368"/>
      <c r="I26" s="368"/>
      <c r="J26" s="368">
        <f t="shared" si="0"/>
        <v>0</v>
      </c>
      <c r="K26" s="368">
        <f t="shared" si="1"/>
        <v>0</v>
      </c>
    </row>
    <row r="27" spans="1:11" ht="409.5" customHeight="1" hidden="1">
      <c r="A27" s="367"/>
      <c r="B27" s="368"/>
      <c r="C27" s="368"/>
      <c r="D27" s="368"/>
      <c r="E27" s="368"/>
      <c r="F27" s="368"/>
      <c r="G27" s="368"/>
      <c r="H27" s="368"/>
      <c r="I27" s="368"/>
      <c r="J27" s="368">
        <f t="shared" si="0"/>
        <v>0</v>
      </c>
      <c r="K27" s="368">
        <f t="shared" si="1"/>
        <v>0</v>
      </c>
    </row>
    <row r="28" spans="1:11" ht="409.5" customHeight="1" hidden="1">
      <c r="A28" s="367"/>
      <c r="B28" s="368"/>
      <c r="C28" s="368"/>
      <c r="D28" s="368"/>
      <c r="E28" s="368"/>
      <c r="F28" s="368"/>
      <c r="G28" s="368"/>
      <c r="H28" s="368"/>
      <c r="I28" s="368"/>
      <c r="J28" s="368">
        <f t="shared" si="0"/>
        <v>0</v>
      </c>
      <c r="K28" s="368">
        <f t="shared" si="1"/>
        <v>0</v>
      </c>
    </row>
    <row r="29" spans="1:11" ht="409.5" customHeight="1" hidden="1">
      <c r="A29" s="367"/>
      <c r="B29" s="368"/>
      <c r="C29" s="368"/>
      <c r="D29" s="368"/>
      <c r="E29" s="368"/>
      <c r="F29" s="368"/>
      <c r="G29" s="368"/>
      <c r="H29" s="368"/>
      <c r="I29" s="368"/>
      <c r="J29" s="368">
        <f t="shared" si="0"/>
        <v>0</v>
      </c>
      <c r="K29" s="368">
        <f t="shared" si="1"/>
        <v>0</v>
      </c>
    </row>
    <row r="30" spans="1:11" ht="409.5" customHeight="1" hidden="1">
      <c r="A30" s="367"/>
      <c r="B30" s="368"/>
      <c r="C30" s="368"/>
      <c r="D30" s="368"/>
      <c r="E30" s="368"/>
      <c r="F30" s="368"/>
      <c r="G30" s="368"/>
      <c r="H30" s="368"/>
      <c r="I30" s="368"/>
      <c r="J30" s="368">
        <f t="shared" si="0"/>
        <v>0</v>
      </c>
      <c r="K30" s="368">
        <f t="shared" si="1"/>
        <v>0</v>
      </c>
    </row>
    <row r="31" spans="1:11" ht="409.5" customHeight="1" hidden="1">
      <c r="A31" s="367"/>
      <c r="B31" s="368"/>
      <c r="C31" s="368"/>
      <c r="D31" s="368"/>
      <c r="E31" s="368"/>
      <c r="F31" s="368"/>
      <c r="G31" s="368"/>
      <c r="H31" s="368"/>
      <c r="I31" s="368"/>
      <c r="J31" s="368">
        <f t="shared" si="0"/>
        <v>0</v>
      </c>
      <c r="K31" s="368">
        <f t="shared" si="1"/>
        <v>0</v>
      </c>
    </row>
    <row r="32" spans="1:11" ht="409.5" customHeight="1" hidden="1">
      <c r="A32" s="367"/>
      <c r="B32" s="368"/>
      <c r="C32" s="368"/>
      <c r="D32" s="368"/>
      <c r="E32" s="368"/>
      <c r="F32" s="368"/>
      <c r="G32" s="368"/>
      <c r="H32" s="368"/>
      <c r="I32" s="368"/>
      <c r="J32" s="368">
        <f t="shared" si="0"/>
        <v>0</v>
      </c>
      <c r="K32" s="368">
        <f t="shared" si="1"/>
        <v>0</v>
      </c>
    </row>
    <row r="33" spans="1:11" ht="409.5" customHeight="1" hidden="1">
      <c r="A33" s="367"/>
      <c r="B33" s="368"/>
      <c r="C33" s="368"/>
      <c r="D33" s="368"/>
      <c r="E33" s="368"/>
      <c r="F33" s="368"/>
      <c r="G33" s="368"/>
      <c r="H33" s="368"/>
      <c r="I33" s="368"/>
      <c r="J33" s="368">
        <f t="shared" si="0"/>
        <v>0</v>
      </c>
      <c r="K33" s="368">
        <f t="shared" si="1"/>
        <v>0</v>
      </c>
    </row>
    <row r="34" spans="1:11" ht="409.5" customHeight="1" hidden="1">
      <c r="A34" s="367"/>
      <c r="B34" s="368"/>
      <c r="C34" s="368"/>
      <c r="D34" s="368"/>
      <c r="E34" s="368"/>
      <c r="F34" s="368"/>
      <c r="G34" s="368"/>
      <c r="H34" s="368"/>
      <c r="I34" s="368"/>
      <c r="J34" s="368">
        <f t="shared" si="0"/>
        <v>0</v>
      </c>
      <c r="K34" s="368">
        <f t="shared" si="1"/>
        <v>0</v>
      </c>
    </row>
    <row r="35" spans="1:11" ht="409.5" customHeight="1" hidden="1">
      <c r="A35" s="367"/>
      <c r="B35" s="368"/>
      <c r="C35" s="368"/>
      <c r="D35" s="368"/>
      <c r="E35" s="368"/>
      <c r="F35" s="368"/>
      <c r="G35" s="368"/>
      <c r="H35" s="368"/>
      <c r="I35" s="368"/>
      <c r="J35" s="368">
        <f t="shared" si="0"/>
        <v>0</v>
      </c>
      <c r="K35" s="368">
        <f t="shared" si="1"/>
        <v>0</v>
      </c>
    </row>
    <row r="36" spans="1:11" ht="409.5" customHeight="1" hidden="1">
      <c r="A36" s="367"/>
      <c r="B36" s="368"/>
      <c r="C36" s="368"/>
      <c r="D36" s="368"/>
      <c r="E36" s="368"/>
      <c r="F36" s="368"/>
      <c r="G36" s="368"/>
      <c r="H36" s="368"/>
      <c r="I36" s="368"/>
      <c r="J36" s="368">
        <f t="shared" si="0"/>
        <v>0</v>
      </c>
      <c r="K36" s="368">
        <f t="shared" si="1"/>
        <v>0</v>
      </c>
    </row>
    <row r="37" spans="1:11" ht="409.5" customHeight="1" hidden="1">
      <c r="A37" s="367"/>
      <c r="B37" s="368"/>
      <c r="C37" s="368"/>
      <c r="D37" s="368"/>
      <c r="E37" s="368"/>
      <c r="F37" s="368"/>
      <c r="G37" s="368"/>
      <c r="H37" s="368"/>
      <c r="I37" s="368"/>
      <c r="J37" s="368">
        <f t="shared" si="0"/>
        <v>0</v>
      </c>
      <c r="K37" s="368">
        <f t="shared" si="1"/>
        <v>0</v>
      </c>
    </row>
    <row r="38" spans="1:11" ht="409.5" customHeight="1" hidden="1">
      <c r="A38" s="367"/>
      <c r="B38" s="368"/>
      <c r="C38" s="368"/>
      <c r="D38" s="368"/>
      <c r="E38" s="368"/>
      <c r="F38" s="368"/>
      <c r="G38" s="368"/>
      <c r="H38" s="368"/>
      <c r="I38" s="368"/>
      <c r="J38" s="368">
        <f t="shared" si="0"/>
        <v>0</v>
      </c>
      <c r="K38" s="368">
        <f t="shared" si="1"/>
        <v>0</v>
      </c>
    </row>
    <row r="39" spans="1:11" ht="409.5" customHeight="1" hidden="1">
      <c r="A39" s="367"/>
      <c r="B39" s="368"/>
      <c r="C39" s="368"/>
      <c r="D39" s="368"/>
      <c r="E39" s="368"/>
      <c r="F39" s="368"/>
      <c r="G39" s="368"/>
      <c r="H39" s="368"/>
      <c r="I39" s="368"/>
      <c r="J39" s="368">
        <f t="shared" si="0"/>
        <v>0</v>
      </c>
      <c r="K39" s="368">
        <f t="shared" si="1"/>
        <v>0</v>
      </c>
    </row>
    <row r="40" spans="1:11" ht="409.5" customHeight="1" hidden="1">
      <c r="A40" s="367"/>
      <c r="B40" s="368"/>
      <c r="C40" s="368"/>
      <c r="D40" s="368"/>
      <c r="E40" s="368"/>
      <c r="F40" s="368"/>
      <c r="G40" s="368"/>
      <c r="H40" s="368"/>
      <c r="I40" s="368"/>
      <c r="J40" s="368">
        <f t="shared" si="0"/>
        <v>0</v>
      </c>
      <c r="K40" s="368">
        <f t="shared" si="1"/>
        <v>0</v>
      </c>
    </row>
    <row r="41" spans="1:11" ht="409.5" customHeight="1" hidden="1">
      <c r="A41" s="367"/>
      <c r="B41" s="368"/>
      <c r="C41" s="368"/>
      <c r="D41" s="368"/>
      <c r="E41" s="368"/>
      <c r="F41" s="368"/>
      <c r="G41" s="368"/>
      <c r="H41" s="368"/>
      <c r="I41" s="368"/>
      <c r="J41" s="368">
        <f t="shared" si="0"/>
        <v>0</v>
      </c>
      <c r="K41" s="368">
        <f t="shared" si="1"/>
        <v>0</v>
      </c>
    </row>
    <row r="42" spans="1:11" ht="409.5" customHeight="1" hidden="1">
      <c r="A42" s="367"/>
      <c r="B42" s="368"/>
      <c r="C42" s="368"/>
      <c r="D42" s="368"/>
      <c r="E42" s="368"/>
      <c r="F42" s="368"/>
      <c r="G42" s="368"/>
      <c r="H42" s="368"/>
      <c r="I42" s="368"/>
      <c r="J42" s="368">
        <f t="shared" si="0"/>
        <v>0</v>
      </c>
      <c r="K42" s="368">
        <f t="shared" si="1"/>
        <v>0</v>
      </c>
    </row>
    <row r="43" spans="1:11" ht="409.5" customHeight="1" hidden="1">
      <c r="A43" s="367"/>
      <c r="B43" s="368"/>
      <c r="C43" s="368"/>
      <c r="D43" s="368"/>
      <c r="E43" s="368"/>
      <c r="F43" s="368"/>
      <c r="G43" s="368"/>
      <c r="H43" s="368"/>
      <c r="I43" s="368"/>
      <c r="J43" s="368">
        <f t="shared" si="0"/>
        <v>0</v>
      </c>
      <c r="K43" s="368">
        <f t="shared" si="1"/>
        <v>0</v>
      </c>
    </row>
    <row r="44" spans="1:11" ht="409.5" customHeight="1" hidden="1">
      <c r="A44" s="367"/>
      <c r="B44" s="368"/>
      <c r="C44" s="368"/>
      <c r="D44" s="368"/>
      <c r="E44" s="368"/>
      <c r="F44" s="368"/>
      <c r="G44" s="368"/>
      <c r="H44" s="368"/>
      <c r="I44" s="368"/>
      <c r="J44" s="368">
        <f t="shared" si="0"/>
        <v>0</v>
      </c>
      <c r="K44" s="368">
        <f t="shared" si="1"/>
        <v>0</v>
      </c>
    </row>
    <row r="45" spans="1:11" ht="409.5" customHeight="1" hidden="1">
      <c r="A45" s="367"/>
      <c r="B45" s="368"/>
      <c r="C45" s="368"/>
      <c r="D45" s="368"/>
      <c r="E45" s="368"/>
      <c r="F45" s="368"/>
      <c r="G45" s="368"/>
      <c r="H45" s="368"/>
      <c r="I45" s="368"/>
      <c r="J45" s="368">
        <f t="shared" si="0"/>
        <v>0</v>
      </c>
      <c r="K45" s="368">
        <f t="shared" si="1"/>
        <v>0</v>
      </c>
    </row>
    <row r="46" spans="1:11" ht="409.5" customHeight="1" hidden="1">
      <c r="A46" s="367"/>
      <c r="B46" s="368"/>
      <c r="C46" s="368"/>
      <c r="D46" s="368"/>
      <c r="E46" s="368"/>
      <c r="F46" s="368"/>
      <c r="G46" s="368"/>
      <c r="H46" s="368"/>
      <c r="I46" s="368"/>
      <c r="J46" s="368">
        <f t="shared" si="0"/>
        <v>0</v>
      </c>
      <c r="K46" s="368">
        <f t="shared" si="1"/>
        <v>0</v>
      </c>
    </row>
    <row r="47" spans="1:11" ht="409.5" customHeight="1" hidden="1">
      <c r="A47" s="367"/>
      <c r="B47" s="368"/>
      <c r="C47" s="368"/>
      <c r="D47" s="368"/>
      <c r="E47" s="368"/>
      <c r="F47" s="368"/>
      <c r="G47" s="368"/>
      <c r="H47" s="368"/>
      <c r="I47" s="368"/>
      <c r="J47" s="368">
        <f t="shared" si="0"/>
        <v>0</v>
      </c>
      <c r="K47" s="368">
        <f t="shared" si="1"/>
        <v>0</v>
      </c>
    </row>
    <row r="48" spans="1:11" ht="409.5" customHeight="1" hidden="1">
      <c r="A48" s="367"/>
      <c r="B48" s="368"/>
      <c r="C48" s="368"/>
      <c r="D48" s="368"/>
      <c r="E48" s="368"/>
      <c r="F48" s="368"/>
      <c r="G48" s="368"/>
      <c r="H48" s="368"/>
      <c r="I48" s="368"/>
      <c r="J48" s="368">
        <f t="shared" si="0"/>
        <v>0</v>
      </c>
      <c r="K48" s="368">
        <f t="shared" si="1"/>
        <v>0</v>
      </c>
    </row>
    <row r="49" spans="1:11" ht="409.5" customHeight="1" hidden="1">
      <c r="A49" s="367"/>
      <c r="B49" s="368"/>
      <c r="C49" s="368"/>
      <c r="D49" s="368"/>
      <c r="E49" s="368"/>
      <c r="F49" s="368"/>
      <c r="G49" s="368"/>
      <c r="H49" s="368"/>
      <c r="I49" s="368"/>
      <c r="J49" s="368">
        <f t="shared" si="0"/>
        <v>0</v>
      </c>
      <c r="K49" s="368">
        <f t="shared" si="1"/>
        <v>0</v>
      </c>
    </row>
    <row r="50" spans="1:11" ht="409.5" customHeight="1" hidden="1">
      <c r="A50" s="367"/>
      <c r="B50" s="368"/>
      <c r="C50" s="368"/>
      <c r="D50" s="368"/>
      <c r="E50" s="368"/>
      <c r="F50" s="368"/>
      <c r="G50" s="368"/>
      <c r="H50" s="368"/>
      <c r="I50" s="368"/>
      <c r="J50" s="368">
        <f t="shared" si="0"/>
        <v>0</v>
      </c>
      <c r="K50" s="368">
        <f t="shared" si="1"/>
        <v>0</v>
      </c>
    </row>
    <row r="51" spans="1:11" ht="409.5" customHeight="1" hidden="1">
      <c r="A51" s="367"/>
      <c r="B51" s="368"/>
      <c r="C51" s="368"/>
      <c r="D51" s="368"/>
      <c r="E51" s="368"/>
      <c r="F51" s="368"/>
      <c r="G51" s="368"/>
      <c r="H51" s="368"/>
      <c r="I51" s="368"/>
      <c r="J51" s="368">
        <f t="shared" si="0"/>
        <v>0</v>
      </c>
      <c r="K51" s="368">
        <f t="shared" si="1"/>
        <v>0</v>
      </c>
    </row>
    <row r="52" spans="1:11" ht="409.5" customHeight="1" hidden="1">
      <c r="A52" s="367"/>
      <c r="B52" s="368"/>
      <c r="C52" s="368"/>
      <c r="D52" s="368"/>
      <c r="E52" s="368"/>
      <c r="F52" s="368"/>
      <c r="G52" s="368"/>
      <c r="H52" s="368"/>
      <c r="I52" s="368"/>
      <c r="J52" s="368">
        <f t="shared" si="0"/>
        <v>0</v>
      </c>
      <c r="K52" s="368">
        <f t="shared" si="1"/>
        <v>0</v>
      </c>
    </row>
    <row r="53" spans="1:11" ht="409.5" customHeight="1" hidden="1">
      <c r="A53" s="367"/>
      <c r="B53" s="368"/>
      <c r="C53" s="368"/>
      <c r="D53" s="368"/>
      <c r="E53" s="368"/>
      <c r="F53" s="368"/>
      <c r="G53" s="368"/>
      <c r="H53" s="368"/>
      <c r="I53" s="368"/>
      <c r="J53" s="368">
        <f t="shared" si="0"/>
        <v>0</v>
      </c>
      <c r="K53" s="368">
        <f t="shared" si="1"/>
        <v>0</v>
      </c>
    </row>
    <row r="54" spans="1:11" ht="409.5" customHeight="1" hidden="1">
      <c r="A54" s="367"/>
      <c r="B54" s="368"/>
      <c r="C54" s="368"/>
      <c r="D54" s="368"/>
      <c r="E54" s="368"/>
      <c r="F54" s="368"/>
      <c r="G54" s="368"/>
      <c r="H54" s="368"/>
      <c r="I54" s="368"/>
      <c r="J54" s="368">
        <f t="shared" si="0"/>
        <v>0</v>
      </c>
      <c r="K54" s="368">
        <f t="shared" si="1"/>
        <v>0</v>
      </c>
    </row>
    <row r="55" spans="1:11" ht="409.5" customHeight="1" hidden="1">
      <c r="A55" s="367"/>
      <c r="B55" s="368"/>
      <c r="C55" s="368"/>
      <c r="D55" s="368"/>
      <c r="E55" s="368"/>
      <c r="F55" s="368"/>
      <c r="G55" s="368"/>
      <c r="H55" s="368"/>
      <c r="I55" s="368"/>
      <c r="J55" s="368">
        <f t="shared" si="0"/>
        <v>0</v>
      </c>
      <c r="K55" s="368">
        <f t="shared" si="1"/>
        <v>0</v>
      </c>
    </row>
    <row r="56" spans="1:11" ht="409.5" customHeight="1" hidden="1">
      <c r="A56" s="367"/>
      <c r="B56" s="368"/>
      <c r="C56" s="368"/>
      <c r="D56" s="368"/>
      <c r="E56" s="368"/>
      <c r="F56" s="368"/>
      <c r="G56" s="368"/>
      <c r="H56" s="368"/>
      <c r="I56" s="368"/>
      <c r="J56" s="368">
        <f t="shared" si="0"/>
        <v>0</v>
      </c>
      <c r="K56" s="368">
        <f t="shared" si="1"/>
        <v>0</v>
      </c>
    </row>
    <row r="57" spans="1:11" ht="409.5" customHeight="1" hidden="1">
      <c r="A57" s="367"/>
      <c r="B57" s="368"/>
      <c r="C57" s="368"/>
      <c r="D57" s="368"/>
      <c r="E57" s="368"/>
      <c r="F57" s="368"/>
      <c r="G57" s="368"/>
      <c r="H57" s="368"/>
      <c r="I57" s="368"/>
      <c r="J57" s="368">
        <f t="shared" si="0"/>
        <v>0</v>
      </c>
      <c r="K57" s="368">
        <f t="shared" si="1"/>
        <v>0</v>
      </c>
    </row>
    <row r="58" spans="1:11" ht="409.5" customHeight="1" hidden="1">
      <c r="A58" s="367"/>
      <c r="B58" s="368"/>
      <c r="C58" s="368"/>
      <c r="D58" s="368"/>
      <c r="E58" s="368"/>
      <c r="F58" s="368"/>
      <c r="G58" s="368"/>
      <c r="H58" s="368"/>
      <c r="I58" s="368"/>
      <c r="J58" s="368">
        <f t="shared" si="0"/>
        <v>0</v>
      </c>
      <c r="K58" s="368">
        <f t="shared" si="1"/>
        <v>0</v>
      </c>
    </row>
    <row r="59" spans="1:11" ht="409.5" customHeight="1" hidden="1">
      <c r="A59" s="367"/>
      <c r="B59" s="368"/>
      <c r="C59" s="368"/>
      <c r="D59" s="368"/>
      <c r="E59" s="368"/>
      <c r="F59" s="368"/>
      <c r="G59" s="368"/>
      <c r="H59" s="368"/>
      <c r="I59" s="368"/>
      <c r="J59" s="368">
        <f t="shared" si="0"/>
        <v>0</v>
      </c>
      <c r="K59" s="368">
        <f t="shared" si="1"/>
        <v>0</v>
      </c>
    </row>
    <row r="60" spans="1:11" ht="409.5" customHeight="1" hidden="1">
      <c r="A60" s="367"/>
      <c r="B60" s="368"/>
      <c r="C60" s="368"/>
      <c r="D60" s="368"/>
      <c r="E60" s="368"/>
      <c r="F60" s="368"/>
      <c r="G60" s="368"/>
      <c r="H60" s="368"/>
      <c r="I60" s="368"/>
      <c r="J60" s="368">
        <f t="shared" si="0"/>
        <v>0</v>
      </c>
      <c r="K60" s="368">
        <f t="shared" si="1"/>
        <v>0</v>
      </c>
    </row>
    <row r="61" spans="1:11" ht="409.5" customHeight="1" hidden="1">
      <c r="A61" s="367"/>
      <c r="B61" s="368"/>
      <c r="C61" s="368"/>
      <c r="D61" s="368"/>
      <c r="E61" s="368"/>
      <c r="F61" s="368"/>
      <c r="G61" s="368"/>
      <c r="H61" s="368"/>
      <c r="I61" s="368"/>
      <c r="J61" s="368">
        <f t="shared" si="0"/>
        <v>0</v>
      </c>
      <c r="K61" s="368">
        <f t="shared" si="1"/>
        <v>0</v>
      </c>
    </row>
    <row r="62" spans="1:11" ht="409.5" customHeight="1" hidden="1">
      <c r="A62" s="367"/>
      <c r="B62" s="368"/>
      <c r="C62" s="368"/>
      <c r="D62" s="368"/>
      <c r="E62" s="368"/>
      <c r="F62" s="368"/>
      <c r="G62" s="368"/>
      <c r="H62" s="368"/>
      <c r="I62" s="368"/>
      <c r="J62" s="368">
        <f t="shared" si="0"/>
        <v>0</v>
      </c>
      <c r="K62" s="368">
        <f t="shared" si="1"/>
        <v>0</v>
      </c>
    </row>
    <row r="63" spans="1:11" ht="409.5" customHeight="1" hidden="1">
      <c r="A63" s="367"/>
      <c r="B63" s="368"/>
      <c r="C63" s="368"/>
      <c r="D63" s="368"/>
      <c r="E63" s="368"/>
      <c r="F63" s="368"/>
      <c r="G63" s="368"/>
      <c r="H63" s="368"/>
      <c r="I63" s="368"/>
      <c r="J63" s="368">
        <f t="shared" si="0"/>
        <v>0</v>
      </c>
      <c r="K63" s="368">
        <f t="shared" si="1"/>
        <v>0</v>
      </c>
    </row>
    <row r="64" spans="1:11" ht="409.5" customHeight="1" hidden="1">
      <c r="A64" s="367"/>
      <c r="B64" s="368"/>
      <c r="C64" s="368"/>
      <c r="D64" s="368"/>
      <c r="E64" s="368"/>
      <c r="F64" s="368"/>
      <c r="G64" s="368"/>
      <c r="H64" s="368"/>
      <c r="I64" s="368"/>
      <c r="J64" s="368">
        <f t="shared" si="0"/>
        <v>0</v>
      </c>
      <c r="K64" s="368">
        <f t="shared" si="1"/>
        <v>0</v>
      </c>
    </row>
    <row r="65" spans="1:11" ht="409.5" customHeight="1" hidden="1">
      <c r="A65" s="367"/>
      <c r="B65" s="368"/>
      <c r="C65" s="368"/>
      <c r="D65" s="368"/>
      <c r="E65" s="368"/>
      <c r="F65" s="368"/>
      <c r="G65" s="368"/>
      <c r="H65" s="368"/>
      <c r="I65" s="368"/>
      <c r="J65" s="368">
        <f t="shared" si="0"/>
        <v>0</v>
      </c>
      <c r="K65" s="368">
        <f t="shared" si="1"/>
        <v>0</v>
      </c>
    </row>
    <row r="66" spans="1:11" ht="409.5" customHeight="1" hidden="1">
      <c r="A66" s="367"/>
      <c r="B66" s="368"/>
      <c r="C66" s="368"/>
      <c r="D66" s="368"/>
      <c r="E66" s="368"/>
      <c r="F66" s="368"/>
      <c r="G66" s="368"/>
      <c r="H66" s="368"/>
      <c r="I66" s="368"/>
      <c r="J66" s="368">
        <f t="shared" si="0"/>
        <v>0</v>
      </c>
      <c r="K66" s="368">
        <f t="shared" si="1"/>
        <v>0</v>
      </c>
    </row>
    <row r="67" spans="1:11" ht="409.5" customHeight="1" hidden="1">
      <c r="A67" s="367"/>
      <c r="B67" s="368"/>
      <c r="C67" s="368"/>
      <c r="D67" s="368"/>
      <c r="E67" s="368"/>
      <c r="F67" s="368"/>
      <c r="G67" s="368"/>
      <c r="H67" s="368"/>
      <c r="I67" s="368"/>
      <c r="J67" s="368">
        <f t="shared" si="0"/>
        <v>0</v>
      </c>
      <c r="K67" s="368">
        <f t="shared" si="1"/>
        <v>0</v>
      </c>
    </row>
    <row r="68" spans="1:11" ht="409.5" customHeight="1" hidden="1">
      <c r="A68" s="367"/>
      <c r="B68" s="368"/>
      <c r="C68" s="368"/>
      <c r="D68" s="368"/>
      <c r="E68" s="368"/>
      <c r="F68" s="368"/>
      <c r="G68" s="368"/>
      <c r="H68" s="368"/>
      <c r="I68" s="368"/>
      <c r="J68" s="368">
        <f t="shared" si="0"/>
        <v>0</v>
      </c>
      <c r="K68" s="368">
        <f t="shared" si="1"/>
        <v>0</v>
      </c>
    </row>
    <row r="69" spans="1:11" ht="409.5" customHeight="1" hidden="1">
      <c r="A69" s="367"/>
      <c r="B69" s="368"/>
      <c r="C69" s="368"/>
      <c r="D69" s="368"/>
      <c r="E69" s="368"/>
      <c r="F69" s="368"/>
      <c r="G69" s="368"/>
      <c r="H69" s="368"/>
      <c r="I69" s="368"/>
      <c r="J69" s="368">
        <f t="shared" si="0"/>
        <v>0</v>
      </c>
      <c r="K69" s="368">
        <f t="shared" si="1"/>
        <v>0</v>
      </c>
    </row>
    <row r="70" spans="1:11" ht="409.5" customHeight="1" hidden="1">
      <c r="A70" s="367"/>
      <c r="B70" s="368"/>
      <c r="C70" s="368"/>
      <c r="D70" s="368"/>
      <c r="E70" s="368"/>
      <c r="F70" s="368"/>
      <c r="G70" s="368"/>
      <c r="H70" s="368"/>
      <c r="I70" s="368"/>
      <c r="J70" s="368">
        <f t="shared" si="0"/>
        <v>0</v>
      </c>
      <c r="K70" s="368">
        <f t="shared" si="1"/>
        <v>0</v>
      </c>
    </row>
    <row r="71" spans="1:11" ht="409.5" customHeight="1" hidden="1">
      <c r="A71" s="367"/>
      <c r="B71" s="368"/>
      <c r="C71" s="368"/>
      <c r="D71" s="368"/>
      <c r="E71" s="368"/>
      <c r="F71" s="368"/>
      <c r="G71" s="368"/>
      <c r="H71" s="368"/>
      <c r="I71" s="368"/>
      <c r="J71" s="368">
        <f t="shared" si="0"/>
        <v>0</v>
      </c>
      <c r="K71" s="368">
        <f t="shared" si="1"/>
        <v>0</v>
      </c>
    </row>
    <row r="72" spans="1:11" ht="409.5" customHeight="1" hidden="1">
      <c r="A72" s="367"/>
      <c r="B72" s="368"/>
      <c r="C72" s="368"/>
      <c r="D72" s="368"/>
      <c r="E72" s="368"/>
      <c r="F72" s="368"/>
      <c r="G72" s="368"/>
      <c r="H72" s="368"/>
      <c r="I72" s="368"/>
      <c r="J72" s="368">
        <f aca="true" t="shared" si="2" ref="J72:J100">SUM(B72:E72)</f>
        <v>0</v>
      </c>
      <c r="K72" s="368">
        <f aca="true" t="shared" si="3" ref="K72:K100">SUM(F72:I72)</f>
        <v>0</v>
      </c>
    </row>
    <row r="73" spans="1:11" ht="409.5" customHeight="1" hidden="1">
      <c r="A73" s="367"/>
      <c r="B73" s="368"/>
      <c r="C73" s="368"/>
      <c r="D73" s="368"/>
      <c r="E73" s="368"/>
      <c r="F73" s="368"/>
      <c r="G73" s="368"/>
      <c r="H73" s="368"/>
      <c r="I73" s="368"/>
      <c r="J73" s="368">
        <f t="shared" si="2"/>
        <v>0</v>
      </c>
      <c r="K73" s="368">
        <f t="shared" si="3"/>
        <v>0</v>
      </c>
    </row>
    <row r="74" spans="1:11" ht="409.5" customHeight="1" hidden="1">
      <c r="A74" s="367"/>
      <c r="B74" s="368"/>
      <c r="C74" s="368"/>
      <c r="D74" s="368"/>
      <c r="E74" s="368"/>
      <c r="F74" s="368"/>
      <c r="G74" s="368"/>
      <c r="H74" s="368"/>
      <c r="I74" s="368"/>
      <c r="J74" s="368">
        <f t="shared" si="2"/>
        <v>0</v>
      </c>
      <c r="K74" s="368">
        <f t="shared" si="3"/>
        <v>0</v>
      </c>
    </row>
    <row r="75" spans="1:11" ht="409.5" customHeight="1" hidden="1">
      <c r="A75" s="367"/>
      <c r="B75" s="368"/>
      <c r="C75" s="368"/>
      <c r="D75" s="368"/>
      <c r="E75" s="368"/>
      <c r="F75" s="368"/>
      <c r="G75" s="368"/>
      <c r="H75" s="368"/>
      <c r="I75" s="368"/>
      <c r="J75" s="368">
        <f t="shared" si="2"/>
        <v>0</v>
      </c>
      <c r="K75" s="368">
        <f t="shared" si="3"/>
        <v>0</v>
      </c>
    </row>
    <row r="76" spans="1:11" ht="409.5" customHeight="1" hidden="1">
      <c r="A76" s="367"/>
      <c r="B76" s="368"/>
      <c r="C76" s="368"/>
      <c r="D76" s="368"/>
      <c r="E76" s="368"/>
      <c r="F76" s="368"/>
      <c r="G76" s="368"/>
      <c r="H76" s="368"/>
      <c r="I76" s="368"/>
      <c r="J76" s="368">
        <f t="shared" si="2"/>
        <v>0</v>
      </c>
      <c r="K76" s="368">
        <f t="shared" si="3"/>
        <v>0</v>
      </c>
    </row>
    <row r="77" spans="1:11" ht="409.5" customHeight="1" hidden="1">
      <c r="A77" s="367"/>
      <c r="B77" s="368"/>
      <c r="C77" s="368"/>
      <c r="D77" s="368"/>
      <c r="E77" s="368"/>
      <c r="F77" s="368"/>
      <c r="G77" s="368"/>
      <c r="H77" s="368"/>
      <c r="I77" s="368"/>
      <c r="J77" s="368">
        <f t="shared" si="2"/>
        <v>0</v>
      </c>
      <c r="K77" s="368">
        <f t="shared" si="3"/>
        <v>0</v>
      </c>
    </row>
    <row r="78" spans="1:11" ht="409.5" customHeight="1" hidden="1">
      <c r="A78" s="367"/>
      <c r="B78" s="368"/>
      <c r="C78" s="368"/>
      <c r="D78" s="368"/>
      <c r="E78" s="368"/>
      <c r="F78" s="368"/>
      <c r="G78" s="368"/>
      <c r="H78" s="368"/>
      <c r="I78" s="368"/>
      <c r="J78" s="368">
        <f t="shared" si="2"/>
        <v>0</v>
      </c>
      <c r="K78" s="368">
        <f t="shared" si="3"/>
        <v>0</v>
      </c>
    </row>
    <row r="79" spans="1:11" ht="409.5" customHeight="1" hidden="1">
      <c r="A79" s="367"/>
      <c r="B79" s="368"/>
      <c r="C79" s="368"/>
      <c r="D79" s="368"/>
      <c r="E79" s="368"/>
      <c r="F79" s="368"/>
      <c r="G79" s="368"/>
      <c r="H79" s="368"/>
      <c r="I79" s="368"/>
      <c r="J79" s="368">
        <f t="shared" si="2"/>
        <v>0</v>
      </c>
      <c r="K79" s="368">
        <f t="shared" si="3"/>
        <v>0</v>
      </c>
    </row>
    <row r="80" spans="1:11" ht="409.5" customHeight="1" hidden="1">
      <c r="A80" s="367"/>
      <c r="B80" s="368"/>
      <c r="C80" s="368"/>
      <c r="D80" s="368"/>
      <c r="E80" s="368"/>
      <c r="F80" s="368"/>
      <c r="G80" s="368"/>
      <c r="H80" s="368"/>
      <c r="I80" s="368"/>
      <c r="J80" s="368">
        <f t="shared" si="2"/>
        <v>0</v>
      </c>
      <c r="K80" s="368">
        <f t="shared" si="3"/>
        <v>0</v>
      </c>
    </row>
    <row r="81" spans="1:11" ht="409.5" customHeight="1" hidden="1">
      <c r="A81" s="367"/>
      <c r="B81" s="368"/>
      <c r="C81" s="368"/>
      <c r="D81" s="368"/>
      <c r="E81" s="368"/>
      <c r="F81" s="368"/>
      <c r="G81" s="368"/>
      <c r="H81" s="368"/>
      <c r="I81" s="368"/>
      <c r="J81" s="368">
        <f t="shared" si="2"/>
        <v>0</v>
      </c>
      <c r="K81" s="368">
        <f t="shared" si="3"/>
        <v>0</v>
      </c>
    </row>
    <row r="82" spans="1:11" ht="409.5" customHeight="1" hidden="1">
      <c r="A82" s="367"/>
      <c r="B82" s="368"/>
      <c r="C82" s="368"/>
      <c r="D82" s="368"/>
      <c r="E82" s="368"/>
      <c r="F82" s="368"/>
      <c r="G82" s="368"/>
      <c r="H82" s="368"/>
      <c r="I82" s="368"/>
      <c r="J82" s="368">
        <f t="shared" si="2"/>
        <v>0</v>
      </c>
      <c r="K82" s="368">
        <f t="shared" si="3"/>
        <v>0</v>
      </c>
    </row>
    <row r="83" spans="1:11" ht="409.5" customHeight="1" hidden="1">
      <c r="A83" s="367"/>
      <c r="B83" s="368"/>
      <c r="C83" s="368"/>
      <c r="D83" s="368"/>
      <c r="E83" s="368"/>
      <c r="F83" s="368"/>
      <c r="G83" s="368"/>
      <c r="H83" s="368"/>
      <c r="I83" s="368"/>
      <c r="J83" s="368">
        <f t="shared" si="2"/>
        <v>0</v>
      </c>
      <c r="K83" s="368">
        <f t="shared" si="3"/>
        <v>0</v>
      </c>
    </row>
    <row r="84" spans="1:11" ht="409.5" customHeight="1" hidden="1">
      <c r="A84" s="367"/>
      <c r="B84" s="368"/>
      <c r="C84" s="368"/>
      <c r="D84" s="368"/>
      <c r="E84" s="368"/>
      <c r="F84" s="368"/>
      <c r="G84" s="368"/>
      <c r="H84" s="368"/>
      <c r="I84" s="368"/>
      <c r="J84" s="368">
        <f t="shared" si="2"/>
        <v>0</v>
      </c>
      <c r="K84" s="368">
        <f t="shared" si="3"/>
        <v>0</v>
      </c>
    </row>
    <row r="85" spans="1:11" ht="409.5" customHeight="1" hidden="1">
      <c r="A85" s="367"/>
      <c r="B85" s="368"/>
      <c r="C85" s="368"/>
      <c r="D85" s="368"/>
      <c r="E85" s="368"/>
      <c r="F85" s="368"/>
      <c r="G85" s="368"/>
      <c r="H85" s="368"/>
      <c r="I85" s="368"/>
      <c r="J85" s="368">
        <f t="shared" si="2"/>
        <v>0</v>
      </c>
      <c r="K85" s="368">
        <f t="shared" si="3"/>
        <v>0</v>
      </c>
    </row>
    <row r="86" spans="1:11" ht="409.5" customHeight="1" hidden="1">
      <c r="A86" s="367"/>
      <c r="B86" s="368"/>
      <c r="C86" s="368"/>
      <c r="D86" s="368"/>
      <c r="E86" s="368"/>
      <c r="F86" s="368"/>
      <c r="G86" s="368"/>
      <c r="H86" s="368"/>
      <c r="I86" s="368"/>
      <c r="J86" s="368">
        <f t="shared" si="2"/>
        <v>0</v>
      </c>
      <c r="K86" s="368">
        <f t="shared" si="3"/>
        <v>0</v>
      </c>
    </row>
    <row r="87" spans="1:11" ht="409.5" customHeight="1" hidden="1">
      <c r="A87" s="367"/>
      <c r="B87" s="368"/>
      <c r="C87" s="368"/>
      <c r="D87" s="368"/>
      <c r="E87" s="368"/>
      <c r="F87" s="368"/>
      <c r="G87" s="368"/>
      <c r="H87" s="368"/>
      <c r="I87" s="368"/>
      <c r="J87" s="368">
        <f t="shared" si="2"/>
        <v>0</v>
      </c>
      <c r="K87" s="368">
        <f t="shared" si="3"/>
        <v>0</v>
      </c>
    </row>
    <row r="88" spans="1:11" ht="409.5" customHeight="1" hidden="1">
      <c r="A88" s="367"/>
      <c r="B88" s="368"/>
      <c r="C88" s="368"/>
      <c r="D88" s="368"/>
      <c r="E88" s="368"/>
      <c r="F88" s="368"/>
      <c r="G88" s="368"/>
      <c r="H88" s="368"/>
      <c r="I88" s="368"/>
      <c r="J88" s="368">
        <f t="shared" si="2"/>
        <v>0</v>
      </c>
      <c r="K88" s="368">
        <f t="shared" si="3"/>
        <v>0</v>
      </c>
    </row>
    <row r="89" spans="1:11" ht="409.5" customHeight="1" hidden="1">
      <c r="A89" s="367"/>
      <c r="B89" s="368"/>
      <c r="C89" s="368"/>
      <c r="D89" s="368"/>
      <c r="E89" s="368"/>
      <c r="F89" s="368"/>
      <c r="G89" s="368"/>
      <c r="H89" s="368"/>
      <c r="I89" s="368"/>
      <c r="J89" s="368">
        <f t="shared" si="2"/>
        <v>0</v>
      </c>
      <c r="K89" s="368">
        <f t="shared" si="3"/>
        <v>0</v>
      </c>
    </row>
    <row r="90" spans="1:11" ht="409.5" customHeight="1" hidden="1">
      <c r="A90" s="367"/>
      <c r="B90" s="368"/>
      <c r="C90" s="368"/>
      <c r="D90" s="368"/>
      <c r="E90" s="368"/>
      <c r="F90" s="368"/>
      <c r="G90" s="368"/>
      <c r="H90" s="368"/>
      <c r="I90" s="368"/>
      <c r="J90" s="368">
        <f t="shared" si="2"/>
        <v>0</v>
      </c>
      <c r="K90" s="368">
        <f t="shared" si="3"/>
        <v>0</v>
      </c>
    </row>
    <row r="91" spans="1:11" ht="409.5" customHeight="1" hidden="1">
      <c r="A91" s="367"/>
      <c r="B91" s="368"/>
      <c r="C91" s="368"/>
      <c r="D91" s="368"/>
      <c r="E91" s="368"/>
      <c r="F91" s="368"/>
      <c r="G91" s="368"/>
      <c r="H91" s="368"/>
      <c r="I91" s="368"/>
      <c r="J91" s="368">
        <f t="shared" si="2"/>
        <v>0</v>
      </c>
      <c r="K91" s="368">
        <f t="shared" si="3"/>
        <v>0</v>
      </c>
    </row>
    <row r="92" spans="1:11" ht="409.5" customHeight="1" hidden="1">
      <c r="A92" s="367"/>
      <c r="B92" s="368"/>
      <c r="C92" s="368"/>
      <c r="D92" s="368"/>
      <c r="E92" s="368"/>
      <c r="F92" s="368"/>
      <c r="G92" s="368"/>
      <c r="H92" s="368"/>
      <c r="I92" s="368"/>
      <c r="J92" s="368">
        <f t="shared" si="2"/>
        <v>0</v>
      </c>
      <c r="K92" s="368">
        <f t="shared" si="3"/>
        <v>0</v>
      </c>
    </row>
    <row r="93" spans="1:11" ht="409.5" customHeight="1" hidden="1">
      <c r="A93" s="367"/>
      <c r="B93" s="368"/>
      <c r="C93" s="368"/>
      <c r="D93" s="368"/>
      <c r="E93" s="368"/>
      <c r="F93" s="368"/>
      <c r="G93" s="368"/>
      <c r="H93" s="368"/>
      <c r="I93" s="368"/>
      <c r="J93" s="368">
        <f t="shared" si="2"/>
        <v>0</v>
      </c>
      <c r="K93" s="368">
        <f t="shared" si="3"/>
        <v>0</v>
      </c>
    </row>
    <row r="94" spans="1:11" ht="409.5" customHeight="1" hidden="1">
      <c r="A94" s="367"/>
      <c r="B94" s="368"/>
      <c r="C94" s="368"/>
      <c r="D94" s="368"/>
      <c r="E94" s="368"/>
      <c r="F94" s="368"/>
      <c r="G94" s="368"/>
      <c r="H94" s="368"/>
      <c r="I94" s="368"/>
      <c r="J94" s="368">
        <f t="shared" si="2"/>
        <v>0</v>
      </c>
      <c r="K94" s="368">
        <f t="shared" si="3"/>
        <v>0</v>
      </c>
    </row>
    <row r="95" spans="1:11" ht="409.5" customHeight="1" hidden="1">
      <c r="A95" s="367"/>
      <c r="B95" s="368"/>
      <c r="C95" s="368"/>
      <c r="D95" s="368"/>
      <c r="E95" s="368"/>
      <c r="F95" s="368"/>
      <c r="G95" s="368"/>
      <c r="H95" s="368"/>
      <c r="I95" s="368"/>
      <c r="J95" s="368">
        <f t="shared" si="2"/>
        <v>0</v>
      </c>
      <c r="K95" s="368">
        <f t="shared" si="3"/>
        <v>0</v>
      </c>
    </row>
    <row r="96" spans="1:11" ht="409.5" customHeight="1" hidden="1">
      <c r="A96" s="367"/>
      <c r="B96" s="368"/>
      <c r="C96" s="368"/>
      <c r="D96" s="368"/>
      <c r="E96" s="368"/>
      <c r="F96" s="368"/>
      <c r="G96" s="368"/>
      <c r="H96" s="368"/>
      <c r="I96" s="368"/>
      <c r="J96" s="368">
        <f t="shared" si="2"/>
        <v>0</v>
      </c>
      <c r="K96" s="368">
        <f t="shared" si="3"/>
        <v>0</v>
      </c>
    </row>
    <row r="97" spans="1:11" ht="409.5" customHeight="1" hidden="1">
      <c r="A97" s="367"/>
      <c r="B97" s="368"/>
      <c r="C97" s="368"/>
      <c r="D97" s="368"/>
      <c r="E97" s="368"/>
      <c r="F97" s="368"/>
      <c r="G97" s="368"/>
      <c r="H97" s="368"/>
      <c r="I97" s="368"/>
      <c r="J97" s="368">
        <f t="shared" si="2"/>
        <v>0</v>
      </c>
      <c r="K97" s="368">
        <f t="shared" si="3"/>
        <v>0</v>
      </c>
    </row>
    <row r="98" spans="1:11" ht="409.5" customHeight="1" hidden="1">
      <c r="A98" s="367"/>
      <c r="B98" s="368"/>
      <c r="C98" s="368"/>
      <c r="D98" s="368"/>
      <c r="E98" s="368"/>
      <c r="F98" s="368"/>
      <c r="G98" s="368"/>
      <c r="H98" s="368"/>
      <c r="I98" s="368"/>
      <c r="J98" s="368">
        <f t="shared" si="2"/>
        <v>0</v>
      </c>
      <c r="K98" s="368">
        <f t="shared" si="3"/>
        <v>0</v>
      </c>
    </row>
    <row r="99" spans="1:11" ht="409.5" customHeight="1" hidden="1">
      <c r="A99" s="367"/>
      <c r="B99" s="368"/>
      <c r="C99" s="368"/>
      <c r="D99" s="368"/>
      <c r="E99" s="368"/>
      <c r="F99" s="368"/>
      <c r="G99" s="368"/>
      <c r="H99" s="368"/>
      <c r="I99" s="368"/>
      <c r="J99" s="368">
        <f t="shared" si="2"/>
        <v>0</v>
      </c>
      <c r="K99" s="368">
        <f t="shared" si="3"/>
        <v>0</v>
      </c>
    </row>
    <row r="100" spans="1:11" ht="409.5" customHeight="1" hidden="1">
      <c r="A100" s="367"/>
      <c r="B100" s="368"/>
      <c r="C100" s="368"/>
      <c r="D100" s="368"/>
      <c r="E100" s="368"/>
      <c r="F100" s="368"/>
      <c r="G100" s="368"/>
      <c r="H100" s="368"/>
      <c r="I100" s="368"/>
      <c r="J100" s="368">
        <f t="shared" si="2"/>
        <v>0</v>
      </c>
      <c r="K100" s="368">
        <f t="shared" si="3"/>
        <v>0</v>
      </c>
    </row>
    <row r="101" spans="1:11" ht="21" customHeight="1">
      <c r="A101" s="369" t="s">
        <v>652</v>
      </c>
      <c r="B101" s="370">
        <f aca="true" t="shared" si="4" ref="B101:K101">SUM(B8:B100)</f>
        <v>57364</v>
      </c>
      <c r="C101" s="370">
        <f t="shared" si="4"/>
        <v>18939</v>
      </c>
      <c r="D101" s="370">
        <f t="shared" si="4"/>
        <v>9</v>
      </c>
      <c r="E101" s="370">
        <f t="shared" si="4"/>
        <v>123</v>
      </c>
      <c r="F101" s="370">
        <f t="shared" si="4"/>
        <v>1401864432.4552</v>
      </c>
      <c r="G101" s="370">
        <f t="shared" si="4"/>
        <v>529326642.1283</v>
      </c>
      <c r="H101" s="370">
        <f t="shared" si="4"/>
        <v>0</v>
      </c>
      <c r="I101" s="370">
        <f t="shared" si="4"/>
        <v>7875826.08</v>
      </c>
      <c r="J101" s="370">
        <f t="shared" si="4"/>
        <v>76435</v>
      </c>
      <c r="K101" s="370">
        <f t="shared" si="4"/>
        <v>1939066900.6635</v>
      </c>
    </row>
    <row r="102" spans="1:11" ht="6" customHeight="1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</row>
    <row r="103" spans="1:1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 hidden="1">
      <c r="A104" s="6"/>
      <c r="B104" s="7"/>
      <c r="C104" s="6"/>
      <c r="D104" s="6"/>
      <c r="E104" s="6"/>
      <c r="F104" s="6"/>
      <c r="G104" s="6"/>
      <c r="H104" s="7"/>
      <c r="I104" s="7"/>
      <c r="J104" s="7"/>
      <c r="K104" s="7"/>
    </row>
    <row r="105" spans="1:11" ht="15" hidden="1">
      <c r="A105" s="6"/>
      <c r="B105" s="7"/>
      <c r="C105" s="6"/>
      <c r="D105" s="6"/>
      <c r="E105" s="6"/>
      <c r="F105" s="6"/>
      <c r="G105" s="6"/>
      <c r="H105" s="7"/>
      <c r="I105" s="7"/>
      <c r="J105" s="7"/>
      <c r="K105" s="7"/>
    </row>
    <row r="106" spans="1:11" ht="15" hidden="1">
      <c r="A106" s="6"/>
      <c r="B106" s="7"/>
      <c r="C106" s="6"/>
      <c r="D106" s="6"/>
      <c r="E106" s="6"/>
      <c r="F106" s="6"/>
      <c r="G106" s="6"/>
      <c r="H106" s="7"/>
      <c r="I106" s="7"/>
      <c r="J106" s="7"/>
      <c r="K106" s="7"/>
    </row>
    <row r="107" spans="1:11" ht="15" hidden="1">
      <c r="A107" s="6"/>
      <c r="B107" s="7"/>
      <c r="C107" s="6"/>
      <c r="D107" s="6"/>
      <c r="E107" s="6"/>
      <c r="F107" s="6"/>
      <c r="G107" s="6"/>
      <c r="H107" s="7"/>
      <c r="I107" s="7"/>
      <c r="J107" s="7"/>
      <c r="K107" s="7"/>
    </row>
    <row r="108" spans="1:11" ht="12.75" customHeight="1" hidden="1">
      <c r="A108" s="6"/>
      <c r="B108" s="7"/>
      <c r="C108" s="8"/>
      <c r="D108" s="805"/>
      <c r="E108" s="805"/>
      <c r="F108" s="805"/>
      <c r="G108" s="8"/>
      <c r="H108" s="7"/>
      <c r="I108" s="7"/>
      <c r="J108" s="7"/>
      <c r="K108" s="7"/>
    </row>
    <row r="109" spans="1:11" ht="13.5" customHeight="1" hidden="1">
      <c r="A109" s="9"/>
      <c r="B109" s="10"/>
      <c r="C109" s="8"/>
      <c r="D109" s="805"/>
      <c r="E109" s="805"/>
      <c r="F109" s="805"/>
      <c r="G109" s="8"/>
      <c r="H109" s="10"/>
      <c r="I109" s="10"/>
      <c r="J109" s="10"/>
      <c r="K109" s="10"/>
    </row>
    <row r="110" spans="1:11" ht="13.5" customHeight="1" hidden="1">
      <c r="A110" s="9"/>
      <c r="B110" s="10"/>
      <c r="C110" s="11"/>
      <c r="D110" s="805"/>
      <c r="E110" s="805"/>
      <c r="F110" s="805"/>
      <c r="G110" s="11"/>
      <c r="H110" s="10"/>
      <c r="I110" s="10"/>
      <c r="J110" s="10"/>
      <c r="K110" s="10"/>
    </row>
    <row r="111" spans="1:11" ht="12.75" customHeight="1" hidden="1">
      <c r="A111" s="10"/>
      <c r="B111" s="10"/>
      <c r="C111" s="12"/>
      <c r="D111" s="805"/>
      <c r="E111" s="805"/>
      <c r="F111" s="805"/>
      <c r="G111" s="12"/>
      <c r="H111" s="10"/>
      <c r="I111" s="10"/>
      <c r="J111" s="10"/>
      <c r="K111" s="10"/>
    </row>
    <row r="112" ht="15"/>
    <row r="113" ht="15"/>
    <row r="114" ht="15"/>
    <row r="115" ht="15"/>
  </sheetData>
  <sheetProtection/>
  <mergeCells count="12">
    <mergeCell ref="D108:F108"/>
    <mergeCell ref="D109:F109"/>
    <mergeCell ref="D110:F110"/>
    <mergeCell ref="D111:F111"/>
    <mergeCell ref="A1:K1"/>
    <mergeCell ref="A2:K2"/>
    <mergeCell ref="A3:K3"/>
    <mergeCell ref="C5:E5"/>
    <mergeCell ref="B6:E6"/>
    <mergeCell ref="F6:I6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selection activeCell="A12" sqref="A12"/>
    </sheetView>
  </sheetViews>
  <sheetFormatPr defaultColWidth="0" defaultRowHeight="12.75" zeroHeight="1"/>
  <cols>
    <col min="1" max="1" width="80.140625" style="334" bestFit="1" customWidth="1"/>
    <col min="2" max="2" width="11.421875" style="334" customWidth="1"/>
    <col min="3" max="16384" width="11.421875" style="334" hidden="1" customWidth="1"/>
  </cols>
  <sheetData>
    <row r="1" spans="1:2" ht="15.75">
      <c r="A1" s="849" t="s">
        <v>514</v>
      </c>
      <c r="B1" s="849"/>
    </row>
    <row r="2" spans="1:2" ht="15.75">
      <c r="A2" s="850" t="s">
        <v>1714</v>
      </c>
      <c r="B2" s="850"/>
    </row>
    <row r="3" spans="1:2" ht="15.75">
      <c r="A3" s="849" t="s">
        <v>398</v>
      </c>
      <c r="B3" s="849"/>
    </row>
    <row r="4" spans="1:2" ht="15">
      <c r="A4" s="483"/>
      <c r="B4" s="484"/>
    </row>
    <row r="5" spans="1:2" ht="15">
      <c r="A5" s="485" t="s">
        <v>353</v>
      </c>
      <c r="B5" s="486"/>
    </row>
    <row r="6" spans="1:2" ht="15">
      <c r="A6" s="487" t="s">
        <v>744</v>
      </c>
      <c r="B6" s="486">
        <v>1095.44707</v>
      </c>
    </row>
    <row r="7" spans="1:2" ht="15">
      <c r="A7" s="487" t="s">
        <v>745</v>
      </c>
      <c r="B7" s="486">
        <v>3991.45925</v>
      </c>
    </row>
    <row r="8" spans="1:2" ht="15">
      <c r="A8" s="487" t="s">
        <v>746</v>
      </c>
      <c r="B8" s="486">
        <v>0</v>
      </c>
    </row>
    <row r="9" spans="1:2" ht="15">
      <c r="A9" s="487" t="s">
        <v>1671</v>
      </c>
      <c r="B9" s="486">
        <v>7124.59003</v>
      </c>
    </row>
    <row r="10" spans="1:2" ht="15">
      <c r="A10" s="487" t="s">
        <v>1672</v>
      </c>
      <c r="B10" s="486">
        <v>1178.54475</v>
      </c>
    </row>
    <row r="11" spans="1:2" ht="15">
      <c r="A11" s="487" t="s">
        <v>747</v>
      </c>
      <c r="B11" s="486">
        <v>643.88483</v>
      </c>
    </row>
    <row r="12" spans="1:2" ht="15">
      <c r="A12" s="487" t="s">
        <v>748</v>
      </c>
      <c r="B12" s="486">
        <v>142.34222</v>
      </c>
    </row>
    <row r="13" spans="1:2" ht="15">
      <c r="A13" s="487" t="s">
        <v>749</v>
      </c>
      <c r="B13" s="486">
        <v>0</v>
      </c>
    </row>
    <row r="14" spans="1:2" ht="15">
      <c r="A14" s="487" t="s">
        <v>750</v>
      </c>
      <c r="B14" s="486">
        <v>11615.6183</v>
      </c>
    </row>
    <row r="15" spans="1:2" ht="15">
      <c r="A15" s="487" t="s">
        <v>888</v>
      </c>
      <c r="B15" s="486">
        <v>0</v>
      </c>
    </row>
    <row r="16" spans="1:2" ht="15">
      <c r="A16" s="487" t="s">
        <v>751</v>
      </c>
      <c r="B16" s="486">
        <v>8361.0795</v>
      </c>
    </row>
    <row r="17" spans="1:2" ht="15">
      <c r="A17" s="487" t="s">
        <v>752</v>
      </c>
      <c r="B17" s="486">
        <v>449.52444</v>
      </c>
    </row>
    <row r="18" spans="1:2" ht="15">
      <c r="A18" s="487" t="s">
        <v>753</v>
      </c>
      <c r="B18" s="486">
        <v>191.14219</v>
      </c>
    </row>
    <row r="19" spans="1:2" ht="409.5" customHeight="1" hidden="1">
      <c r="A19" s="487"/>
      <c r="B19" s="486">
        <v>0</v>
      </c>
    </row>
    <row r="20" spans="1:2" ht="409.5" customHeight="1" hidden="1">
      <c r="A20" s="487"/>
      <c r="B20" s="486">
        <v>0</v>
      </c>
    </row>
    <row r="21" spans="1:2" ht="409.5" customHeight="1" hidden="1">
      <c r="A21" s="487"/>
      <c r="B21" s="486">
        <v>0</v>
      </c>
    </row>
    <row r="22" spans="1:2" ht="409.5" customHeight="1" hidden="1">
      <c r="A22" s="487"/>
      <c r="B22" s="486">
        <v>0</v>
      </c>
    </row>
    <row r="23" spans="1:2" ht="409.5" customHeight="1" hidden="1">
      <c r="A23" s="487"/>
      <c r="B23" s="486">
        <v>0</v>
      </c>
    </row>
    <row r="24" spans="1:2" ht="409.5" customHeight="1" hidden="1">
      <c r="A24" s="487"/>
      <c r="B24" s="486">
        <v>0</v>
      </c>
    </row>
    <row r="25" spans="1:2" ht="409.5" customHeight="1" hidden="1">
      <c r="A25" s="487"/>
      <c r="B25" s="486">
        <v>0</v>
      </c>
    </row>
    <row r="26" spans="1:2" ht="15">
      <c r="A26" s="488" t="s">
        <v>524</v>
      </c>
      <c r="B26" s="489">
        <f>SUM(B6:B25)</f>
        <v>34793.63258</v>
      </c>
    </row>
    <row r="27" spans="1:2" ht="15">
      <c r="A27" s="488" t="s">
        <v>397</v>
      </c>
      <c r="B27" s="489">
        <v>0</v>
      </c>
    </row>
    <row r="28" spans="1:2" ht="15">
      <c r="A28" s="490" t="s">
        <v>397</v>
      </c>
      <c r="B28" s="489">
        <v>0</v>
      </c>
    </row>
    <row r="29" spans="1:2" ht="409.5" customHeight="1" hidden="1">
      <c r="A29" s="490"/>
      <c r="B29" s="489">
        <v>0</v>
      </c>
    </row>
    <row r="30" spans="1:2" ht="409.5" customHeight="1" hidden="1">
      <c r="A30" s="490"/>
      <c r="B30" s="489">
        <v>0</v>
      </c>
    </row>
    <row r="31" spans="1:2" ht="409.5" customHeight="1" hidden="1">
      <c r="A31" s="487"/>
      <c r="B31" s="489">
        <v>0</v>
      </c>
    </row>
    <row r="32" spans="1:2" ht="15">
      <c r="A32" s="491" t="s">
        <v>772</v>
      </c>
      <c r="B32" s="486">
        <f>SUM(B28:B31)</f>
        <v>0</v>
      </c>
    </row>
    <row r="33" spans="1:2" ht="15">
      <c r="A33" s="487" t="s">
        <v>755</v>
      </c>
      <c r="B33" s="486">
        <v>15984.39444</v>
      </c>
    </row>
    <row r="34" spans="1:2" ht="409.5" customHeight="1" hidden="1">
      <c r="A34" s="487"/>
      <c r="B34" s="486">
        <v>0</v>
      </c>
    </row>
    <row r="35" spans="1:2" ht="15">
      <c r="A35" s="491" t="s">
        <v>773</v>
      </c>
      <c r="B35" s="489">
        <f>SUM(B33:B34)</f>
        <v>15984.39444</v>
      </c>
    </row>
    <row r="36" spans="1:2" ht="15">
      <c r="A36" s="491" t="s">
        <v>370</v>
      </c>
      <c r="B36" s="486"/>
    </row>
    <row r="37" spans="1:2" ht="15">
      <c r="A37" s="491" t="s">
        <v>371</v>
      </c>
      <c r="B37" s="486"/>
    </row>
    <row r="38" spans="1:2" ht="15">
      <c r="A38" s="487" t="s">
        <v>756</v>
      </c>
      <c r="B38" s="486">
        <v>0</v>
      </c>
    </row>
    <row r="39" spans="1:2" ht="15">
      <c r="A39" s="487" t="s">
        <v>757</v>
      </c>
      <c r="B39" s="486">
        <v>1469.95018</v>
      </c>
    </row>
    <row r="40" spans="1:2" ht="15">
      <c r="A40" s="487" t="s">
        <v>758</v>
      </c>
      <c r="B40" s="486">
        <v>1091.60108</v>
      </c>
    </row>
    <row r="41" spans="1:2" ht="15">
      <c r="A41" s="487" t="s">
        <v>1673</v>
      </c>
      <c r="B41" s="486">
        <v>1241.22018</v>
      </c>
    </row>
    <row r="42" spans="1:2" ht="15">
      <c r="A42" s="487" t="s">
        <v>759</v>
      </c>
      <c r="B42" s="486">
        <v>1692.81574</v>
      </c>
    </row>
    <row r="43" spans="1:2" ht="15">
      <c r="A43" s="487" t="s">
        <v>760</v>
      </c>
      <c r="B43" s="486">
        <v>0</v>
      </c>
    </row>
    <row r="44" spans="1:2" ht="15">
      <c r="A44" s="487" t="s">
        <v>761</v>
      </c>
      <c r="B44" s="486">
        <v>0</v>
      </c>
    </row>
    <row r="45" spans="1:2" ht="15">
      <c r="A45" s="487" t="s">
        <v>762</v>
      </c>
      <c r="B45" s="486">
        <v>0</v>
      </c>
    </row>
    <row r="46" spans="1:2" ht="15">
      <c r="A46" s="487" t="s">
        <v>1170</v>
      </c>
      <c r="B46" s="486">
        <v>0</v>
      </c>
    </row>
    <row r="47" spans="1:2" ht="409.5" customHeight="1" hidden="1">
      <c r="A47" s="487"/>
      <c r="B47" s="486">
        <v>0</v>
      </c>
    </row>
    <row r="48" spans="1:2" ht="409.5" customHeight="1" hidden="1">
      <c r="A48" s="487"/>
      <c r="B48" s="486">
        <v>0</v>
      </c>
    </row>
    <row r="49" spans="1:2" ht="409.5" customHeight="1" hidden="1">
      <c r="A49" s="487"/>
      <c r="B49" s="486">
        <v>0</v>
      </c>
    </row>
    <row r="50" spans="1:2" ht="409.5" customHeight="1" hidden="1">
      <c r="A50" s="487"/>
      <c r="B50" s="486">
        <v>0</v>
      </c>
    </row>
    <row r="51" spans="1:2" ht="409.5" customHeight="1" hidden="1">
      <c r="A51" s="487"/>
      <c r="B51" s="486">
        <v>0</v>
      </c>
    </row>
    <row r="52" spans="1:2" ht="409.5" customHeight="1" hidden="1">
      <c r="A52" s="487"/>
      <c r="B52" s="486">
        <v>0</v>
      </c>
    </row>
    <row r="53" spans="1:2" ht="15">
      <c r="A53" s="491" t="s">
        <v>528</v>
      </c>
      <c r="B53" s="489">
        <f>SUM(B39:B52)</f>
        <v>5495.58718</v>
      </c>
    </row>
    <row r="54" spans="1:2" ht="15">
      <c r="A54" s="491" t="s">
        <v>388</v>
      </c>
      <c r="B54" s="486">
        <v>0</v>
      </c>
    </row>
    <row r="55" spans="1:2" ht="15">
      <c r="A55" s="487" t="s">
        <v>763</v>
      </c>
      <c r="B55" s="486">
        <v>4172.4</v>
      </c>
    </row>
    <row r="56" spans="1:2" ht="15">
      <c r="A56" s="487" t="s">
        <v>764</v>
      </c>
      <c r="B56" s="486">
        <v>1.09095</v>
      </c>
    </row>
    <row r="57" spans="1:2" ht="15">
      <c r="A57" s="487" t="s">
        <v>765</v>
      </c>
      <c r="B57" s="486">
        <v>2684.47925</v>
      </c>
    </row>
    <row r="58" spans="1:2" ht="15">
      <c r="A58" s="487" t="s">
        <v>766</v>
      </c>
      <c r="B58" s="486">
        <v>21128.25874</v>
      </c>
    </row>
    <row r="59" spans="1:2" ht="15">
      <c r="A59" s="487" t="s">
        <v>767</v>
      </c>
      <c r="B59" s="486">
        <v>916.21291</v>
      </c>
    </row>
    <row r="60" spans="1:2" ht="15">
      <c r="A60" s="487" t="s">
        <v>768</v>
      </c>
      <c r="B60" s="486">
        <v>395.60355</v>
      </c>
    </row>
    <row r="61" spans="1:2" ht="409.5" customHeight="1" hidden="1">
      <c r="A61" s="487"/>
      <c r="B61" s="486">
        <v>0</v>
      </c>
    </row>
    <row r="62" spans="1:2" ht="409.5" customHeight="1" hidden="1">
      <c r="A62" s="487"/>
      <c r="B62" s="486">
        <v>0</v>
      </c>
    </row>
    <row r="63" spans="1:2" ht="409.5" customHeight="1" hidden="1">
      <c r="A63" s="487"/>
      <c r="B63" s="486">
        <v>0</v>
      </c>
    </row>
    <row r="64" spans="1:2" ht="409.5" customHeight="1" hidden="1">
      <c r="A64" s="487"/>
      <c r="B64" s="486">
        <v>0</v>
      </c>
    </row>
    <row r="65" spans="1:2" ht="409.5" customHeight="1" hidden="1">
      <c r="A65" s="487"/>
      <c r="B65" s="486">
        <v>0</v>
      </c>
    </row>
    <row r="66" spans="1:2" ht="409.5" customHeight="1" hidden="1">
      <c r="A66" s="487"/>
      <c r="B66" s="486">
        <v>0</v>
      </c>
    </row>
    <row r="67" spans="1:2" ht="409.5" customHeight="1" hidden="1">
      <c r="A67" s="487"/>
      <c r="B67" s="486">
        <v>0</v>
      </c>
    </row>
    <row r="68" spans="1:2" ht="409.5" customHeight="1" hidden="1">
      <c r="A68" s="487"/>
      <c r="B68" s="486">
        <v>0</v>
      </c>
    </row>
    <row r="69" spans="1:2" ht="409.5" customHeight="1" hidden="1">
      <c r="A69" s="487"/>
      <c r="B69" s="486">
        <v>0</v>
      </c>
    </row>
    <row r="70" spans="1:2" ht="15">
      <c r="A70" s="491" t="s">
        <v>535</v>
      </c>
      <c r="B70" s="489">
        <f>SUM(B55:B69)</f>
        <v>29298.0454</v>
      </c>
    </row>
    <row r="71" spans="1:2" ht="15">
      <c r="A71" s="491" t="s">
        <v>729</v>
      </c>
      <c r="B71" s="492">
        <f>SUM(B53+B70)</f>
        <v>34793.63258</v>
      </c>
    </row>
    <row r="72" spans="1:2" ht="15">
      <c r="A72" s="491" t="s">
        <v>769</v>
      </c>
      <c r="B72" s="493"/>
    </row>
    <row r="73" spans="1:2" ht="15">
      <c r="A73" s="487" t="s">
        <v>1674</v>
      </c>
      <c r="B73" s="493">
        <v>0</v>
      </c>
    </row>
    <row r="74" spans="1:2" ht="409.5" customHeight="1" hidden="1">
      <c r="A74" s="487"/>
      <c r="B74" s="493">
        <v>0</v>
      </c>
    </row>
    <row r="75" spans="1:2" ht="15">
      <c r="A75" s="491" t="s">
        <v>775</v>
      </c>
      <c r="B75" s="492">
        <f>SUM(B73:B74)</f>
        <v>0</v>
      </c>
    </row>
    <row r="76" spans="1:2" ht="15">
      <c r="A76" s="491" t="s">
        <v>770</v>
      </c>
      <c r="B76" s="486">
        <v>0</v>
      </c>
    </row>
    <row r="77" spans="1:2" ht="15">
      <c r="A77" s="487" t="s">
        <v>771</v>
      </c>
      <c r="B77" s="486">
        <v>15984.39444</v>
      </c>
    </row>
    <row r="78" spans="1:2" ht="409.5" customHeight="1" hidden="1">
      <c r="A78" s="490"/>
      <c r="B78" s="486">
        <v>0</v>
      </c>
    </row>
    <row r="79" spans="1:2" ht="15">
      <c r="A79" s="488" t="s">
        <v>774</v>
      </c>
      <c r="B79" s="494">
        <f>SUM(B77:B78)</f>
        <v>15984.39444</v>
      </c>
    </row>
    <row r="80" spans="1:2" ht="15">
      <c r="A80" s="495"/>
      <c r="B80" s="496"/>
    </row>
    <row r="81" spans="1:2" ht="15">
      <c r="A81" s="487" t="s">
        <v>536</v>
      </c>
      <c r="B81" s="407"/>
    </row>
    <row r="82" spans="1:2" ht="15">
      <c r="A82" s="497"/>
      <c r="B82" s="401"/>
    </row>
    <row r="83" spans="1:2" ht="15">
      <c r="A83" s="497"/>
      <c r="B83" s="401"/>
    </row>
    <row r="84" spans="1:2" ht="15.75">
      <c r="A84" s="849" t="s">
        <v>537</v>
      </c>
      <c r="B84" s="849"/>
    </row>
    <row r="85" spans="1:2" ht="15.75">
      <c r="A85" s="850" t="s">
        <v>1714</v>
      </c>
      <c r="B85" s="850"/>
    </row>
    <row r="86" spans="1:2" ht="15.75">
      <c r="A86" s="849" t="s">
        <v>398</v>
      </c>
      <c r="B86" s="849"/>
    </row>
    <row r="87" spans="1:2" ht="15">
      <c r="A87" s="498"/>
      <c r="B87" s="499"/>
    </row>
    <row r="88" spans="1:2" ht="15">
      <c r="A88" s="500" t="s">
        <v>538</v>
      </c>
      <c r="B88" s="407"/>
    </row>
    <row r="89" spans="1:2" ht="15">
      <c r="A89" s="501" t="s">
        <v>406</v>
      </c>
      <c r="B89" s="486">
        <v>13646.51834</v>
      </c>
    </row>
    <row r="90" spans="1:2" ht="15">
      <c r="A90" s="501" t="s">
        <v>778</v>
      </c>
      <c r="B90" s="486">
        <v>3181.58273</v>
      </c>
    </row>
    <row r="91" spans="1:2" ht="15">
      <c r="A91" s="501" t="s">
        <v>779</v>
      </c>
      <c r="B91" s="486">
        <v>4.8176</v>
      </c>
    </row>
    <row r="92" spans="1:2" ht="15">
      <c r="A92" s="501" t="s">
        <v>413</v>
      </c>
      <c r="B92" s="486">
        <v>455.43623</v>
      </c>
    </row>
    <row r="93" spans="1:2" ht="15">
      <c r="A93" s="488" t="s">
        <v>780</v>
      </c>
      <c r="B93" s="486">
        <v>195.31668</v>
      </c>
    </row>
    <row r="94" spans="1:2" ht="409.5" customHeight="1" hidden="1">
      <c r="A94" s="488"/>
      <c r="B94" s="486">
        <v>0</v>
      </c>
    </row>
    <row r="95" spans="1:2" ht="409.5" customHeight="1" hidden="1">
      <c r="A95" s="497"/>
      <c r="B95" s="486">
        <v>0</v>
      </c>
    </row>
    <row r="96" spans="1:2" ht="409.5" customHeight="1" hidden="1">
      <c r="A96" s="497"/>
      <c r="B96" s="486">
        <v>0</v>
      </c>
    </row>
    <row r="97" spans="1:2" ht="409.5" customHeight="1" hidden="1">
      <c r="A97" s="497"/>
      <c r="B97" s="486">
        <v>0</v>
      </c>
    </row>
    <row r="98" spans="1:2" ht="409.5" customHeight="1" hidden="1">
      <c r="A98" s="497"/>
      <c r="B98" s="486">
        <v>0</v>
      </c>
    </row>
    <row r="99" spans="1:2" ht="15">
      <c r="A99" s="488" t="s">
        <v>544</v>
      </c>
      <c r="B99" s="486">
        <f>SUM(B89:B98)</f>
        <v>17483.67158</v>
      </c>
    </row>
    <row r="100" spans="1:2" ht="15">
      <c r="A100" s="501" t="s">
        <v>781</v>
      </c>
      <c r="B100" s="486">
        <v>273.01581</v>
      </c>
    </row>
    <row r="101" spans="1:2" ht="15">
      <c r="A101" s="501" t="s">
        <v>782</v>
      </c>
      <c r="B101" s="486">
        <v>68.53727</v>
      </c>
    </row>
    <row r="102" spans="1:2" ht="15">
      <c r="A102" s="501" t="s">
        <v>1675</v>
      </c>
      <c r="B102" s="486">
        <v>43.51609</v>
      </c>
    </row>
    <row r="103" spans="1:2" ht="15">
      <c r="A103" s="490" t="s">
        <v>783</v>
      </c>
      <c r="B103" s="486">
        <v>10799.2076</v>
      </c>
    </row>
    <row r="104" spans="1:2" ht="15">
      <c r="A104" s="490" t="s">
        <v>785</v>
      </c>
      <c r="B104" s="486">
        <v>366.82989</v>
      </c>
    </row>
    <row r="105" spans="1:2" ht="15">
      <c r="A105" s="497" t="s">
        <v>786</v>
      </c>
      <c r="B105" s="486">
        <v>95.52545</v>
      </c>
    </row>
    <row r="106" spans="1:2" ht="409.5" customHeight="1" hidden="1">
      <c r="A106" s="497"/>
      <c r="B106" s="486">
        <v>0</v>
      </c>
    </row>
    <row r="107" spans="1:2" ht="409.5" customHeight="1" hidden="1">
      <c r="A107" s="497"/>
      <c r="B107" s="486">
        <v>0</v>
      </c>
    </row>
    <row r="108" spans="1:2" ht="409.5" customHeight="1" hidden="1">
      <c r="A108" s="497"/>
      <c r="B108" s="486">
        <v>0</v>
      </c>
    </row>
    <row r="109" spans="1:2" ht="409.5" customHeight="1" hidden="1">
      <c r="A109" s="497"/>
      <c r="B109" s="486">
        <v>0</v>
      </c>
    </row>
    <row r="110" spans="1:2" ht="15">
      <c r="A110" s="488" t="s">
        <v>550</v>
      </c>
      <c r="B110" s="489">
        <f>SUM(B100:B109)</f>
        <v>11646.63211</v>
      </c>
    </row>
    <row r="111" spans="1:2" ht="15">
      <c r="A111" s="488" t="s">
        <v>687</v>
      </c>
      <c r="B111" s="489">
        <f>(B99-B110)</f>
        <v>5837.039469999998</v>
      </c>
    </row>
    <row r="112" spans="1:2" ht="15">
      <c r="A112" s="495"/>
      <c r="B112" s="496"/>
    </row>
    <row r="113" spans="1:2" ht="15">
      <c r="A113" s="502" t="s">
        <v>536</v>
      </c>
      <c r="B113" s="407"/>
    </row>
  </sheetData>
  <sheetProtection/>
  <mergeCells count="6">
    <mergeCell ref="A1:B1"/>
    <mergeCell ref="A2:B2"/>
    <mergeCell ref="A3:B3"/>
    <mergeCell ref="A84:B84"/>
    <mergeCell ref="A85:B85"/>
    <mergeCell ref="A86:B86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64.00390625" style="334" bestFit="1" customWidth="1"/>
    <col min="2" max="16384" width="11.421875" style="334" customWidth="1"/>
  </cols>
  <sheetData>
    <row r="1" spans="1:11" ht="15">
      <c r="A1" s="877" t="s">
        <v>551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</row>
    <row r="2" spans="1:11" ht="15">
      <c r="A2" s="877" t="s">
        <v>552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</row>
    <row r="3" spans="1:11" ht="15">
      <c r="A3" s="878" t="s">
        <v>1714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</row>
    <row r="4" spans="1:11" ht="15">
      <c r="A4" s="877" t="s">
        <v>398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</row>
    <row r="5" spans="1:11" ht="1.5" customHeight="1">
      <c r="A5" s="503"/>
      <c r="B5" s="504"/>
      <c r="C5" s="504"/>
      <c r="D5" s="504"/>
      <c r="E5" s="504"/>
      <c r="F5" s="504"/>
      <c r="G5" s="504"/>
      <c r="H5" s="504"/>
      <c r="I5" s="504"/>
      <c r="J5" s="504"/>
      <c r="K5" s="401"/>
    </row>
    <row r="6" spans="1:11" ht="14.25" customHeight="1">
      <c r="A6" s="505"/>
      <c r="B6" s="506" t="s">
        <v>553</v>
      </c>
      <c r="C6" s="506" t="s">
        <v>554</v>
      </c>
      <c r="D6" s="506" t="s">
        <v>555</v>
      </c>
      <c r="E6" s="506" t="s">
        <v>556</v>
      </c>
      <c r="F6" s="506" t="s">
        <v>557</v>
      </c>
      <c r="G6" s="506" t="s">
        <v>558</v>
      </c>
      <c r="H6" s="506" t="s">
        <v>559</v>
      </c>
      <c r="I6" s="506" t="s">
        <v>730</v>
      </c>
      <c r="J6" s="506" t="s">
        <v>560</v>
      </c>
      <c r="K6" s="507" t="s">
        <v>30</v>
      </c>
    </row>
    <row r="7" spans="1:11" ht="3.75" customHeight="1" hidden="1">
      <c r="A7" s="483"/>
      <c r="B7" s="508"/>
      <c r="C7" s="508"/>
      <c r="D7" s="508"/>
      <c r="E7" s="508"/>
      <c r="F7" s="508"/>
      <c r="G7" s="508"/>
      <c r="H7" s="508"/>
      <c r="I7" s="508"/>
      <c r="J7" s="508"/>
      <c r="K7" s="401"/>
    </row>
    <row r="8" spans="1:11" ht="15">
      <c r="A8" s="697" t="s">
        <v>561</v>
      </c>
      <c r="B8" s="509"/>
      <c r="C8" s="509"/>
      <c r="D8" s="509"/>
      <c r="E8" s="509"/>
      <c r="F8" s="509"/>
      <c r="G8" s="509"/>
      <c r="H8" s="509"/>
      <c r="I8" s="509"/>
      <c r="J8" s="509"/>
      <c r="K8" s="510"/>
    </row>
    <row r="9" spans="1:11" ht="15">
      <c r="A9" s="511" t="s">
        <v>353</v>
      </c>
      <c r="B9" s="512"/>
      <c r="C9" s="512"/>
      <c r="D9" s="512"/>
      <c r="E9" s="512"/>
      <c r="F9" s="512"/>
      <c r="G9" s="512"/>
      <c r="H9" s="512"/>
      <c r="I9" s="512"/>
      <c r="J9" s="512"/>
      <c r="K9" s="513"/>
    </row>
    <row r="10" spans="1:11" ht="15">
      <c r="A10" s="514" t="s">
        <v>744</v>
      </c>
      <c r="B10" s="226">
        <v>13246.34456</v>
      </c>
      <c r="C10" s="226">
        <v>16829.57717</v>
      </c>
      <c r="D10" s="226">
        <v>7776.54289</v>
      </c>
      <c r="E10" s="226">
        <v>2625.17656</v>
      </c>
      <c r="F10" s="226">
        <v>10527.70714</v>
      </c>
      <c r="G10" s="226">
        <v>6324.8216</v>
      </c>
      <c r="H10" s="226">
        <v>4348.85007</v>
      </c>
      <c r="I10" s="226">
        <v>34174.84638</v>
      </c>
      <c r="J10" s="226">
        <v>1884.40208</v>
      </c>
      <c r="K10" s="226">
        <f aca="true" t="shared" si="0" ref="K10:K48">SUM(B10:J10)</f>
        <v>97738.26845</v>
      </c>
    </row>
    <row r="11" spans="1:11" ht="15">
      <c r="A11" s="514" t="s">
        <v>745</v>
      </c>
      <c r="B11" s="226">
        <v>22642.51665</v>
      </c>
      <c r="C11" s="226">
        <v>12552.28956</v>
      </c>
      <c r="D11" s="226">
        <v>1280.43</v>
      </c>
      <c r="E11" s="226">
        <v>3651.4613</v>
      </c>
      <c r="F11" s="226">
        <v>6891.04318</v>
      </c>
      <c r="G11" s="226">
        <v>1334.32017</v>
      </c>
      <c r="H11" s="226">
        <v>4201.63568</v>
      </c>
      <c r="I11" s="226">
        <v>4240.01629</v>
      </c>
      <c r="J11" s="226">
        <v>8806.2913</v>
      </c>
      <c r="K11" s="226">
        <f t="shared" si="0"/>
        <v>65600.00413</v>
      </c>
    </row>
    <row r="12" spans="1:11" ht="15">
      <c r="A12" s="514" t="s">
        <v>746</v>
      </c>
      <c r="B12" s="226">
        <v>123968.62089</v>
      </c>
      <c r="C12" s="226">
        <v>900782.45855</v>
      </c>
      <c r="D12" s="226">
        <v>0</v>
      </c>
      <c r="E12" s="226">
        <v>37140.28592</v>
      </c>
      <c r="F12" s="226">
        <v>134902.03921</v>
      </c>
      <c r="G12" s="226">
        <v>33417.59819</v>
      </c>
      <c r="H12" s="226">
        <v>21765.43779</v>
      </c>
      <c r="I12" s="226">
        <v>124634.15492</v>
      </c>
      <c r="J12" s="226">
        <v>302637.56371</v>
      </c>
      <c r="K12" s="226">
        <f t="shared" si="0"/>
        <v>1679248.15918</v>
      </c>
    </row>
    <row r="13" spans="1:11" ht="15">
      <c r="A13" s="514" t="s">
        <v>1671</v>
      </c>
      <c r="B13" s="226">
        <v>435.06155</v>
      </c>
      <c r="C13" s="226">
        <v>71223.74947</v>
      </c>
      <c r="D13" s="226">
        <v>1083.64896</v>
      </c>
      <c r="E13" s="226">
        <v>11060.72119</v>
      </c>
      <c r="F13" s="226">
        <v>0</v>
      </c>
      <c r="G13" s="226">
        <v>0.79829</v>
      </c>
      <c r="H13" s="226">
        <v>847.9126</v>
      </c>
      <c r="I13" s="226">
        <v>1070.41291</v>
      </c>
      <c r="J13" s="226">
        <v>23586.18321</v>
      </c>
      <c r="K13" s="226">
        <f t="shared" si="0"/>
        <v>109308.48818</v>
      </c>
    </row>
    <row r="14" spans="1:11" ht="15">
      <c r="A14" s="514" t="s">
        <v>1672</v>
      </c>
      <c r="B14" s="226">
        <v>211.55114</v>
      </c>
      <c r="C14" s="226">
        <v>583.14972</v>
      </c>
      <c r="D14" s="226">
        <v>106.51582</v>
      </c>
      <c r="E14" s="226">
        <v>26.92693</v>
      </c>
      <c r="F14" s="226">
        <v>97.5218</v>
      </c>
      <c r="G14" s="226">
        <v>441.11945</v>
      </c>
      <c r="H14" s="226">
        <v>267.73708</v>
      </c>
      <c r="I14" s="226">
        <v>183.37702</v>
      </c>
      <c r="J14" s="226">
        <v>88.3404</v>
      </c>
      <c r="K14" s="226">
        <f t="shared" si="0"/>
        <v>2006.23936</v>
      </c>
    </row>
    <row r="15" spans="1:11" ht="15">
      <c r="A15" s="514" t="s">
        <v>747</v>
      </c>
      <c r="B15" s="226">
        <v>26.13976</v>
      </c>
      <c r="C15" s="226">
        <v>0</v>
      </c>
      <c r="D15" s="226">
        <v>63.798</v>
      </c>
      <c r="E15" s="226">
        <v>300.8855</v>
      </c>
      <c r="F15" s="226">
        <v>306.58614</v>
      </c>
      <c r="G15" s="226">
        <v>333.41257</v>
      </c>
      <c r="H15" s="226">
        <v>97.545</v>
      </c>
      <c r="I15" s="226">
        <v>92.03922</v>
      </c>
      <c r="J15" s="226">
        <v>78.5784</v>
      </c>
      <c r="K15" s="226">
        <f t="shared" si="0"/>
        <v>1298.9845900000003</v>
      </c>
    </row>
    <row r="16" spans="1:11" ht="15">
      <c r="A16" s="514" t="s">
        <v>748</v>
      </c>
      <c r="B16" s="226">
        <v>13.82455</v>
      </c>
      <c r="C16" s="226">
        <v>70.66725</v>
      </c>
      <c r="D16" s="226">
        <v>10.18372</v>
      </c>
      <c r="E16" s="226">
        <v>10.52434</v>
      </c>
      <c r="F16" s="226">
        <v>0</v>
      </c>
      <c r="G16" s="226">
        <v>129.65315</v>
      </c>
      <c r="H16" s="226">
        <v>0</v>
      </c>
      <c r="I16" s="226">
        <v>0</v>
      </c>
      <c r="J16" s="226">
        <v>48.63167</v>
      </c>
      <c r="K16" s="226">
        <f t="shared" si="0"/>
        <v>283.48467999999997</v>
      </c>
    </row>
    <row r="17" spans="1:11" ht="15">
      <c r="A17" s="514" t="s">
        <v>749</v>
      </c>
      <c r="B17" s="226">
        <v>0</v>
      </c>
      <c r="C17" s="226">
        <v>0</v>
      </c>
      <c r="D17" s="226">
        <v>0</v>
      </c>
      <c r="E17" s="226">
        <v>926.5018</v>
      </c>
      <c r="F17" s="226">
        <v>858.85965</v>
      </c>
      <c r="G17" s="226">
        <v>535.359</v>
      </c>
      <c r="H17" s="226">
        <v>430.3975</v>
      </c>
      <c r="I17" s="226">
        <v>496.64</v>
      </c>
      <c r="J17" s="226">
        <v>443.7855</v>
      </c>
      <c r="K17" s="226">
        <f t="shared" si="0"/>
        <v>3691.5434499999997</v>
      </c>
    </row>
    <row r="18" spans="1:11" ht="15">
      <c r="A18" s="514" t="s">
        <v>750</v>
      </c>
      <c r="B18" s="226">
        <v>132.42638</v>
      </c>
      <c r="C18" s="226">
        <v>31171.32871</v>
      </c>
      <c r="D18" s="226">
        <v>8735.01375</v>
      </c>
      <c r="E18" s="226">
        <v>56.61682</v>
      </c>
      <c r="F18" s="226">
        <v>36871.5446</v>
      </c>
      <c r="G18" s="226">
        <v>5094.68961</v>
      </c>
      <c r="H18" s="226">
        <v>2360.74487</v>
      </c>
      <c r="I18" s="226">
        <v>6723.70398</v>
      </c>
      <c r="J18" s="226">
        <v>5158.89356</v>
      </c>
      <c r="K18" s="226">
        <f t="shared" si="0"/>
        <v>96304.96228</v>
      </c>
    </row>
    <row r="19" spans="1:11" ht="15">
      <c r="A19" s="514" t="s">
        <v>888</v>
      </c>
      <c r="B19" s="226">
        <v>0</v>
      </c>
      <c r="C19" s="226">
        <v>0</v>
      </c>
      <c r="D19" s="226">
        <v>0</v>
      </c>
      <c r="E19" s="226">
        <v>4.30555</v>
      </c>
      <c r="F19" s="226">
        <v>0</v>
      </c>
      <c r="G19" s="226">
        <v>797.89934</v>
      </c>
      <c r="H19" s="226">
        <v>0</v>
      </c>
      <c r="I19" s="226">
        <v>0</v>
      </c>
      <c r="J19" s="226">
        <v>0</v>
      </c>
      <c r="K19" s="226">
        <f t="shared" si="0"/>
        <v>802.2048900000001</v>
      </c>
    </row>
    <row r="20" spans="1:11" ht="15">
      <c r="A20" s="514" t="s">
        <v>751</v>
      </c>
      <c r="B20" s="226">
        <v>4914.87614</v>
      </c>
      <c r="C20" s="226">
        <v>654.85649</v>
      </c>
      <c r="D20" s="226">
        <v>67.07444</v>
      </c>
      <c r="E20" s="226">
        <v>49.58422</v>
      </c>
      <c r="F20" s="226">
        <v>165.50689</v>
      </c>
      <c r="G20" s="226">
        <v>3177.55354</v>
      </c>
      <c r="H20" s="226">
        <v>2266.28831</v>
      </c>
      <c r="I20" s="226">
        <v>6.46606</v>
      </c>
      <c r="J20" s="226">
        <v>10545.88361</v>
      </c>
      <c r="K20" s="226">
        <f t="shared" si="0"/>
        <v>21848.089700000004</v>
      </c>
    </row>
    <row r="21" spans="1:11" ht="15">
      <c r="A21" s="514" t="s">
        <v>752</v>
      </c>
      <c r="B21" s="226">
        <v>244.57255</v>
      </c>
      <c r="C21" s="226">
        <v>154.87265</v>
      </c>
      <c r="D21" s="226">
        <v>70.21402</v>
      </c>
      <c r="E21" s="226">
        <v>1049.8525</v>
      </c>
      <c r="F21" s="226">
        <v>166.13984</v>
      </c>
      <c r="G21" s="226">
        <v>424.27145</v>
      </c>
      <c r="H21" s="226">
        <v>0</v>
      </c>
      <c r="I21" s="226">
        <v>31.366</v>
      </c>
      <c r="J21" s="226">
        <v>312.9995</v>
      </c>
      <c r="K21" s="226">
        <f t="shared" si="0"/>
        <v>2454.28851</v>
      </c>
    </row>
    <row r="22" spans="1:11" ht="15">
      <c r="A22" s="514" t="s">
        <v>753</v>
      </c>
      <c r="B22" s="226">
        <v>1.5</v>
      </c>
      <c r="C22" s="226">
        <v>43.95717</v>
      </c>
      <c r="D22" s="226">
        <v>118.742</v>
      </c>
      <c r="E22" s="226">
        <v>1.69583</v>
      </c>
      <c r="F22" s="226">
        <v>20.1064</v>
      </c>
      <c r="G22" s="226">
        <v>254.23127</v>
      </c>
      <c r="H22" s="226">
        <v>0</v>
      </c>
      <c r="I22" s="226">
        <v>0</v>
      </c>
      <c r="J22" s="226">
        <v>14.64676</v>
      </c>
      <c r="K22" s="226">
        <f t="shared" si="0"/>
        <v>454.87942999999996</v>
      </c>
    </row>
    <row r="23" spans="1:11" ht="409.5" customHeight="1" hidden="1">
      <c r="A23" s="514"/>
      <c r="B23" s="226">
        <v>0</v>
      </c>
      <c r="C23" s="226">
        <v>0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f t="shared" si="0"/>
        <v>0</v>
      </c>
    </row>
    <row r="24" spans="1:11" ht="409.5" customHeight="1" hidden="1">
      <c r="A24" s="514"/>
      <c r="B24" s="226">
        <v>0</v>
      </c>
      <c r="C24" s="226">
        <v>0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f t="shared" si="0"/>
        <v>0</v>
      </c>
    </row>
    <row r="25" spans="1:11" ht="409.5" customHeight="1" hidden="1">
      <c r="A25" s="514"/>
      <c r="B25" s="226">
        <v>0</v>
      </c>
      <c r="C25" s="226">
        <v>0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f t="shared" si="0"/>
        <v>0</v>
      </c>
    </row>
    <row r="26" spans="1:11" ht="409.5" customHeight="1" hidden="1">
      <c r="A26" s="514"/>
      <c r="B26" s="226">
        <v>0</v>
      </c>
      <c r="C26" s="226">
        <v>0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f t="shared" si="0"/>
        <v>0</v>
      </c>
    </row>
    <row r="27" spans="1:11" ht="409.5" customHeight="1" hidden="1">
      <c r="A27" s="514"/>
      <c r="B27" s="226">
        <v>0</v>
      </c>
      <c r="C27" s="226">
        <v>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f t="shared" si="0"/>
        <v>0</v>
      </c>
    </row>
    <row r="28" spans="1:11" ht="409.5" customHeight="1" hidden="1">
      <c r="A28" s="514"/>
      <c r="B28" s="226">
        <v>0</v>
      </c>
      <c r="C28" s="226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f t="shared" si="0"/>
        <v>0</v>
      </c>
    </row>
    <row r="29" spans="1:11" ht="409.5" customHeight="1" hidden="1">
      <c r="A29" s="514"/>
      <c r="B29" s="226">
        <v>0</v>
      </c>
      <c r="C29" s="226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6">
        <f t="shared" si="0"/>
        <v>0</v>
      </c>
    </row>
    <row r="30" spans="1:11" ht="409.5" customHeight="1" hidden="1">
      <c r="A30" s="514"/>
      <c r="B30" s="226">
        <v>0</v>
      </c>
      <c r="C30" s="226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f t="shared" si="0"/>
        <v>0</v>
      </c>
    </row>
    <row r="31" spans="1:11" ht="409.5" customHeight="1" hidden="1">
      <c r="A31" s="514"/>
      <c r="B31" s="226">
        <v>0</v>
      </c>
      <c r="C31" s="226">
        <v>0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f t="shared" si="0"/>
        <v>0</v>
      </c>
    </row>
    <row r="32" spans="1:11" ht="409.5" customHeight="1" hidden="1">
      <c r="A32" s="514"/>
      <c r="B32" s="226">
        <v>0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6">
        <f t="shared" si="0"/>
        <v>0</v>
      </c>
    </row>
    <row r="33" spans="1:11" ht="409.5" customHeight="1" hidden="1">
      <c r="A33" s="514"/>
      <c r="B33" s="226">
        <v>0</v>
      </c>
      <c r="C33" s="226">
        <v>0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f t="shared" si="0"/>
        <v>0</v>
      </c>
    </row>
    <row r="34" spans="1:11" ht="409.5" customHeight="1" hidden="1">
      <c r="A34" s="514"/>
      <c r="B34" s="226">
        <v>0</v>
      </c>
      <c r="C34" s="226">
        <v>0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26">
        <f t="shared" si="0"/>
        <v>0</v>
      </c>
    </row>
    <row r="35" spans="1:11" ht="409.5" customHeight="1" hidden="1">
      <c r="A35" s="514"/>
      <c r="B35" s="226">
        <v>0</v>
      </c>
      <c r="C35" s="226">
        <v>0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f t="shared" si="0"/>
        <v>0</v>
      </c>
    </row>
    <row r="36" spans="1:11" ht="15">
      <c r="A36" s="511" t="s">
        <v>524</v>
      </c>
      <c r="B36" s="230">
        <f aca="true" t="shared" si="1" ref="B36:J36">SUM(B10:B35)</f>
        <v>165837.43417000002</v>
      </c>
      <c r="C36" s="230">
        <f t="shared" si="1"/>
        <v>1034066.9067400001</v>
      </c>
      <c r="D36" s="230">
        <f t="shared" si="1"/>
        <v>19312.1636</v>
      </c>
      <c r="E36" s="230">
        <f t="shared" si="1"/>
        <v>56904.53846</v>
      </c>
      <c r="F36" s="230">
        <f t="shared" si="1"/>
        <v>190807.05484999993</v>
      </c>
      <c r="G36" s="230">
        <f t="shared" si="1"/>
        <v>52265.727629999994</v>
      </c>
      <c r="H36" s="230">
        <f t="shared" si="1"/>
        <v>36586.548899999994</v>
      </c>
      <c r="I36" s="230">
        <f t="shared" si="1"/>
        <v>171653.02278000006</v>
      </c>
      <c r="J36" s="230">
        <f t="shared" si="1"/>
        <v>353606.19969999994</v>
      </c>
      <c r="K36" s="230">
        <f t="shared" si="0"/>
        <v>2081039.5968300004</v>
      </c>
    </row>
    <row r="37" spans="1:11" ht="15">
      <c r="A37" s="511" t="s">
        <v>397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>
        <f t="shared" si="0"/>
        <v>0</v>
      </c>
    </row>
    <row r="38" spans="1:11" ht="15">
      <c r="A38" s="514" t="s">
        <v>397</v>
      </c>
      <c r="B38" s="226">
        <v>4622648.44059</v>
      </c>
      <c r="C38" s="226">
        <v>289383.70069</v>
      </c>
      <c r="D38" s="226">
        <v>10688680.78736</v>
      </c>
      <c r="E38" s="226">
        <v>1631737.10591</v>
      </c>
      <c r="F38" s="226">
        <v>2972045.18883</v>
      </c>
      <c r="G38" s="226">
        <v>4352291.58569</v>
      </c>
      <c r="H38" s="226">
        <v>937441.45688</v>
      </c>
      <c r="I38" s="226">
        <v>1710428.70359</v>
      </c>
      <c r="J38" s="226">
        <v>3920927.36504</v>
      </c>
      <c r="K38" s="226">
        <f t="shared" si="0"/>
        <v>31125584.33458</v>
      </c>
    </row>
    <row r="39" spans="1:11" ht="409.5" customHeight="1" hidden="1">
      <c r="A39" s="514"/>
      <c r="B39" s="226">
        <v>0</v>
      </c>
      <c r="C39" s="226">
        <v>0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26">
        <f t="shared" si="0"/>
        <v>0</v>
      </c>
    </row>
    <row r="40" spans="1:11" ht="409.5" customHeight="1" hidden="1">
      <c r="A40" s="514"/>
      <c r="B40" s="226">
        <v>0</v>
      </c>
      <c r="C40" s="226">
        <v>0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f t="shared" si="0"/>
        <v>0</v>
      </c>
    </row>
    <row r="41" spans="1:11" ht="409.5" customHeight="1" hidden="1">
      <c r="A41" s="514"/>
      <c r="B41" s="226">
        <v>0</v>
      </c>
      <c r="C41" s="226">
        <v>0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f t="shared" si="0"/>
        <v>0</v>
      </c>
    </row>
    <row r="42" spans="1:11" ht="15">
      <c r="A42" s="511" t="s">
        <v>772</v>
      </c>
      <c r="B42" s="230">
        <f aca="true" t="shared" si="2" ref="B42:J42">SUM(B38:B41)</f>
        <v>4622648.44059</v>
      </c>
      <c r="C42" s="230">
        <f t="shared" si="2"/>
        <v>289383.70069</v>
      </c>
      <c r="D42" s="230">
        <f t="shared" si="2"/>
        <v>10688680.78736</v>
      </c>
      <c r="E42" s="230">
        <f t="shared" si="2"/>
        <v>1631737.10591</v>
      </c>
      <c r="F42" s="230">
        <f t="shared" si="2"/>
        <v>2972045.18883</v>
      </c>
      <c r="G42" s="230">
        <f t="shared" si="2"/>
        <v>4352291.58569</v>
      </c>
      <c r="H42" s="230">
        <f t="shared" si="2"/>
        <v>937441.45688</v>
      </c>
      <c r="I42" s="230">
        <f t="shared" si="2"/>
        <v>1710428.70359</v>
      </c>
      <c r="J42" s="230">
        <f t="shared" si="2"/>
        <v>3920927.36504</v>
      </c>
      <c r="K42" s="230">
        <f t="shared" si="0"/>
        <v>31125584.33458</v>
      </c>
    </row>
    <row r="43" spans="1:11" ht="15">
      <c r="A43" s="511" t="s">
        <v>754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>
        <f t="shared" si="0"/>
        <v>0</v>
      </c>
    </row>
    <row r="44" spans="1:11" ht="15">
      <c r="A44" s="514" t="s">
        <v>755</v>
      </c>
      <c r="B44" s="226">
        <v>32812.25566</v>
      </c>
      <c r="C44" s="226">
        <v>10440.63087</v>
      </c>
      <c r="D44" s="226">
        <v>4254.2408</v>
      </c>
      <c r="E44" s="226">
        <v>52.8766</v>
      </c>
      <c r="F44" s="226">
        <v>6519.5052</v>
      </c>
      <c r="G44" s="226">
        <v>1228.233</v>
      </c>
      <c r="H44" s="226">
        <v>3395.46</v>
      </c>
      <c r="I44" s="226">
        <v>1850</v>
      </c>
      <c r="J44" s="226">
        <v>29994.41354</v>
      </c>
      <c r="K44" s="226">
        <f t="shared" si="0"/>
        <v>90547.61567</v>
      </c>
    </row>
    <row r="45" spans="1:11" ht="409.5" customHeight="1" hidden="1">
      <c r="A45" s="514"/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f t="shared" si="0"/>
        <v>0</v>
      </c>
    </row>
    <row r="46" spans="1:11" ht="409.5" customHeight="1" hidden="1">
      <c r="A46" s="514"/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f t="shared" si="0"/>
        <v>0</v>
      </c>
    </row>
    <row r="47" spans="1:11" ht="409.5" customHeight="1" hidden="1">
      <c r="A47" s="514"/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f t="shared" si="0"/>
        <v>0</v>
      </c>
    </row>
    <row r="48" spans="1:11" ht="15">
      <c r="A48" s="511" t="s">
        <v>773</v>
      </c>
      <c r="B48" s="230">
        <f aca="true" t="shared" si="3" ref="B48:J48">SUM(B44:B47)</f>
        <v>32812.25566</v>
      </c>
      <c r="C48" s="230">
        <f t="shared" si="3"/>
        <v>10440.63087</v>
      </c>
      <c r="D48" s="230">
        <f t="shared" si="3"/>
        <v>4254.2408</v>
      </c>
      <c r="E48" s="230">
        <f t="shared" si="3"/>
        <v>52.8766</v>
      </c>
      <c r="F48" s="230">
        <f t="shared" si="3"/>
        <v>6519.5052</v>
      </c>
      <c r="G48" s="230">
        <f t="shared" si="3"/>
        <v>1228.233</v>
      </c>
      <c r="H48" s="230">
        <f t="shared" si="3"/>
        <v>3395.46</v>
      </c>
      <c r="I48" s="230">
        <f t="shared" si="3"/>
        <v>1850</v>
      </c>
      <c r="J48" s="230">
        <f t="shared" si="3"/>
        <v>29994.41354</v>
      </c>
      <c r="K48" s="230">
        <f t="shared" si="0"/>
        <v>90547.61567</v>
      </c>
    </row>
    <row r="49" spans="1:11" ht="15">
      <c r="A49" s="511" t="s">
        <v>370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</row>
    <row r="50" spans="1:11" ht="15">
      <c r="A50" s="511" t="s">
        <v>371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30"/>
    </row>
    <row r="51" spans="1:11" ht="15">
      <c r="A51" s="514" t="s">
        <v>756</v>
      </c>
      <c r="B51" s="226">
        <v>124153.88481</v>
      </c>
      <c r="C51" s="226">
        <v>901044.36798</v>
      </c>
      <c r="D51" s="226">
        <v>0</v>
      </c>
      <c r="E51" s="226">
        <v>37224.86092</v>
      </c>
      <c r="F51" s="226">
        <v>135093.93357</v>
      </c>
      <c r="G51" s="226">
        <v>33468.42699</v>
      </c>
      <c r="H51" s="226">
        <v>21831.18324</v>
      </c>
      <c r="I51" s="226">
        <v>124889.77992</v>
      </c>
      <c r="J51" s="226">
        <v>303800.41783</v>
      </c>
      <c r="K51" s="226">
        <f aca="true" t="shared" si="4" ref="K51:K67">SUM(B51:J51)</f>
        <v>1681506.8552599999</v>
      </c>
    </row>
    <row r="52" spans="1:11" ht="15">
      <c r="A52" s="514" t="s">
        <v>776</v>
      </c>
      <c r="B52" s="226">
        <v>13944.322</v>
      </c>
      <c r="C52" s="226">
        <v>366.88408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829.9571</v>
      </c>
      <c r="J52" s="226">
        <v>20187.85</v>
      </c>
      <c r="K52" s="226">
        <f t="shared" si="4"/>
        <v>35329.013179999994</v>
      </c>
    </row>
    <row r="53" spans="1:11" ht="15">
      <c r="A53" s="514" t="s">
        <v>757</v>
      </c>
      <c r="B53" s="226">
        <v>452.62086</v>
      </c>
      <c r="C53" s="226">
        <v>485.87594</v>
      </c>
      <c r="D53" s="226">
        <v>63.90118</v>
      </c>
      <c r="E53" s="226">
        <v>15.41355</v>
      </c>
      <c r="F53" s="226">
        <v>0</v>
      </c>
      <c r="G53" s="226">
        <v>479.30901</v>
      </c>
      <c r="H53" s="226">
        <v>790.38758</v>
      </c>
      <c r="I53" s="226">
        <v>675.84312</v>
      </c>
      <c r="J53" s="226">
        <v>180.96565</v>
      </c>
      <c r="K53" s="226">
        <f t="shared" si="4"/>
        <v>3144.31689</v>
      </c>
    </row>
    <row r="54" spans="1:11" ht="15">
      <c r="A54" s="514" t="s">
        <v>758</v>
      </c>
      <c r="B54" s="226">
        <v>198.7034</v>
      </c>
      <c r="C54" s="226">
        <v>36.71142</v>
      </c>
      <c r="D54" s="226">
        <v>30.98401</v>
      </c>
      <c r="E54" s="226">
        <v>2.73833</v>
      </c>
      <c r="F54" s="226">
        <v>731.8886</v>
      </c>
      <c r="G54" s="226">
        <v>623.24661</v>
      </c>
      <c r="H54" s="226">
        <v>559.45708</v>
      </c>
      <c r="I54" s="226">
        <v>88.95757</v>
      </c>
      <c r="J54" s="226">
        <v>30.08057</v>
      </c>
      <c r="K54" s="226">
        <f t="shared" si="4"/>
        <v>2302.7675900000004</v>
      </c>
    </row>
    <row r="55" spans="1:11" ht="15">
      <c r="A55" s="514" t="s">
        <v>1673</v>
      </c>
      <c r="B55" s="226">
        <v>1003.42445</v>
      </c>
      <c r="C55" s="226">
        <v>8424.28879</v>
      </c>
      <c r="D55" s="226">
        <v>576.25438</v>
      </c>
      <c r="E55" s="226">
        <v>141.17788</v>
      </c>
      <c r="F55" s="226">
        <v>988.07796</v>
      </c>
      <c r="G55" s="226">
        <v>503.34893</v>
      </c>
      <c r="H55" s="226">
        <v>1399.38223</v>
      </c>
      <c r="I55" s="226">
        <v>322.053</v>
      </c>
      <c r="J55" s="226">
        <v>351.11393</v>
      </c>
      <c r="K55" s="226">
        <f t="shared" si="4"/>
        <v>13709.12155</v>
      </c>
    </row>
    <row r="56" spans="1:11" ht="15">
      <c r="A56" s="514" t="s">
        <v>759</v>
      </c>
      <c r="B56" s="226">
        <v>0</v>
      </c>
      <c r="C56" s="226">
        <v>0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f t="shared" si="4"/>
        <v>0</v>
      </c>
    </row>
    <row r="57" spans="1:11" ht="15">
      <c r="A57" s="514" t="s">
        <v>760</v>
      </c>
      <c r="B57" s="226">
        <v>0</v>
      </c>
      <c r="C57" s="226">
        <v>162.36125</v>
      </c>
      <c r="D57" s="226">
        <v>0</v>
      </c>
      <c r="E57" s="226">
        <v>4.802</v>
      </c>
      <c r="F57" s="226">
        <v>2.1212</v>
      </c>
      <c r="G57" s="226">
        <v>2E-05</v>
      </c>
      <c r="H57" s="226">
        <v>0</v>
      </c>
      <c r="I57" s="226">
        <v>0</v>
      </c>
      <c r="J57" s="226">
        <v>0</v>
      </c>
      <c r="K57" s="226">
        <f t="shared" si="4"/>
        <v>169.28447</v>
      </c>
    </row>
    <row r="58" spans="1:11" ht="15">
      <c r="A58" s="514" t="s">
        <v>762</v>
      </c>
      <c r="B58" s="226">
        <v>0</v>
      </c>
      <c r="C58" s="226">
        <v>20221.57612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26">
        <f t="shared" si="4"/>
        <v>20221.57612</v>
      </c>
    </row>
    <row r="59" spans="1:11" ht="409.5" customHeight="1" hidden="1">
      <c r="A59" s="515"/>
      <c r="B59" s="226">
        <v>0</v>
      </c>
      <c r="C59" s="226">
        <v>0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26">
        <f t="shared" si="4"/>
        <v>0</v>
      </c>
    </row>
    <row r="60" spans="1:11" ht="409.5" customHeight="1" hidden="1">
      <c r="A60" s="515"/>
      <c r="B60" s="226">
        <v>0</v>
      </c>
      <c r="C60" s="226">
        <v>0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6">
        <v>0</v>
      </c>
      <c r="J60" s="226">
        <v>0</v>
      </c>
      <c r="K60" s="226">
        <f t="shared" si="4"/>
        <v>0</v>
      </c>
    </row>
    <row r="61" spans="1:11" ht="409.5" customHeight="1" hidden="1">
      <c r="A61" s="515"/>
      <c r="B61" s="226">
        <v>0</v>
      </c>
      <c r="C61" s="226">
        <v>0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6">
        <f t="shared" si="4"/>
        <v>0</v>
      </c>
    </row>
    <row r="62" spans="1:11" ht="409.5" customHeight="1" hidden="1">
      <c r="A62" s="515"/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6">
        <f t="shared" si="4"/>
        <v>0</v>
      </c>
    </row>
    <row r="63" spans="1:11" ht="409.5" customHeight="1" hidden="1">
      <c r="A63" s="515"/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6">
        <f t="shared" si="4"/>
        <v>0</v>
      </c>
    </row>
    <row r="64" spans="1:11" ht="409.5" customHeight="1" hidden="1">
      <c r="A64" s="515"/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6">
        <f t="shared" si="4"/>
        <v>0</v>
      </c>
    </row>
    <row r="65" spans="1:11" ht="409.5" customHeight="1" hidden="1">
      <c r="A65" s="515"/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6">
        <v>0</v>
      </c>
      <c r="K65" s="226">
        <f t="shared" si="4"/>
        <v>0</v>
      </c>
    </row>
    <row r="66" spans="1:11" ht="409.5" customHeight="1" hidden="1">
      <c r="A66" s="515"/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226">
        <v>0</v>
      </c>
      <c r="I66" s="226">
        <v>0</v>
      </c>
      <c r="J66" s="226">
        <v>0</v>
      </c>
      <c r="K66" s="226">
        <f t="shared" si="4"/>
        <v>0</v>
      </c>
    </row>
    <row r="67" spans="1:11" ht="15">
      <c r="A67" s="516" t="s">
        <v>528</v>
      </c>
      <c r="B67" s="230">
        <f aca="true" t="shared" si="5" ref="B67:J67">SUM(B51:B66)</f>
        <v>139752.95552</v>
      </c>
      <c r="C67" s="230">
        <f t="shared" si="5"/>
        <v>930742.0655799999</v>
      </c>
      <c r="D67" s="230">
        <f t="shared" si="5"/>
        <v>671.1395699999999</v>
      </c>
      <c r="E67" s="230">
        <f t="shared" si="5"/>
        <v>37388.99268</v>
      </c>
      <c r="F67" s="230">
        <f t="shared" si="5"/>
        <v>136816.02133</v>
      </c>
      <c r="G67" s="230">
        <f t="shared" si="5"/>
        <v>35074.33156</v>
      </c>
      <c r="H67" s="230">
        <f t="shared" si="5"/>
        <v>24580.410129999997</v>
      </c>
      <c r="I67" s="230">
        <f t="shared" si="5"/>
        <v>126806.59071</v>
      </c>
      <c r="J67" s="230">
        <f t="shared" si="5"/>
        <v>324550.42798</v>
      </c>
      <c r="K67" s="230">
        <f t="shared" si="4"/>
        <v>1756382.9350599998</v>
      </c>
    </row>
    <row r="68" spans="1:11" ht="15">
      <c r="A68" s="511" t="s">
        <v>388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30"/>
    </row>
    <row r="69" spans="1:11" ht="15">
      <c r="A69" s="511" t="s">
        <v>763</v>
      </c>
      <c r="B69" s="226">
        <v>16624</v>
      </c>
      <c r="C69" s="226">
        <v>6400</v>
      </c>
      <c r="D69" s="226">
        <v>3267</v>
      </c>
      <c r="E69" s="226">
        <v>4000</v>
      </c>
      <c r="F69" s="226">
        <v>14060</v>
      </c>
      <c r="G69" s="226">
        <v>7389.2</v>
      </c>
      <c r="H69" s="226">
        <v>7118</v>
      </c>
      <c r="I69" s="226">
        <v>5600</v>
      </c>
      <c r="J69" s="226">
        <v>18360</v>
      </c>
      <c r="K69" s="226">
        <f aca="true" t="shared" si="6" ref="K69:K84">SUM(B69:J69)</f>
        <v>82818.2</v>
      </c>
    </row>
    <row r="70" spans="1:11" ht="15">
      <c r="A70" s="511" t="s">
        <v>764</v>
      </c>
      <c r="B70" s="226">
        <v>0</v>
      </c>
      <c r="C70" s="226">
        <v>0</v>
      </c>
      <c r="D70" s="226">
        <v>0</v>
      </c>
      <c r="E70" s="226">
        <v>10091.4</v>
      </c>
      <c r="F70" s="226">
        <v>5240</v>
      </c>
      <c r="G70" s="226">
        <v>0</v>
      </c>
      <c r="H70" s="226">
        <v>0</v>
      </c>
      <c r="I70" s="226">
        <v>0</v>
      </c>
      <c r="J70" s="226">
        <v>0</v>
      </c>
      <c r="K70" s="226">
        <f t="shared" si="6"/>
        <v>15331.4</v>
      </c>
    </row>
    <row r="71" spans="1:11" ht="15">
      <c r="A71" s="511" t="s">
        <v>777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6">
        <f t="shared" si="6"/>
        <v>0</v>
      </c>
    </row>
    <row r="72" spans="1:11" ht="15">
      <c r="A72" s="511" t="s">
        <v>765</v>
      </c>
      <c r="B72" s="226">
        <v>1484.5</v>
      </c>
      <c r="C72" s="226">
        <v>3250.22355</v>
      </c>
      <c r="D72" s="226">
        <v>3776.96448</v>
      </c>
      <c r="E72" s="226">
        <v>2000.05433</v>
      </c>
      <c r="F72" s="226">
        <v>94.42024</v>
      </c>
      <c r="G72" s="226">
        <v>958.80749</v>
      </c>
      <c r="H72" s="226">
        <v>510.75791</v>
      </c>
      <c r="I72" s="226">
        <v>2083.75734</v>
      </c>
      <c r="J72" s="226">
        <v>1926.95945</v>
      </c>
      <c r="K72" s="226">
        <f t="shared" si="6"/>
        <v>16086.44479</v>
      </c>
    </row>
    <row r="73" spans="1:11" ht="15">
      <c r="A73" s="511" t="s">
        <v>766</v>
      </c>
      <c r="B73" s="226">
        <v>7975.97865</v>
      </c>
      <c r="C73" s="226">
        <v>93513.75885</v>
      </c>
      <c r="D73" s="226">
        <v>10699.62104</v>
      </c>
      <c r="E73" s="226">
        <v>3424.09145</v>
      </c>
      <c r="F73" s="226">
        <v>34596.61328</v>
      </c>
      <c r="G73" s="226">
        <v>8843.38858</v>
      </c>
      <c r="H73" s="226">
        <v>4275.72146</v>
      </c>
      <c r="I73" s="226">
        <v>37162.67473</v>
      </c>
      <c r="J73" s="226">
        <v>8768.81227</v>
      </c>
      <c r="K73" s="226">
        <f t="shared" si="6"/>
        <v>209260.66030999998</v>
      </c>
    </row>
    <row r="74" spans="1:11" ht="15">
      <c r="A74" s="511" t="s">
        <v>767</v>
      </c>
      <c r="B74" s="226">
        <v>0</v>
      </c>
      <c r="C74" s="226">
        <v>0</v>
      </c>
      <c r="D74" s="226">
        <v>614.52207</v>
      </c>
      <c r="E74" s="226">
        <v>0</v>
      </c>
      <c r="F74" s="226">
        <v>0</v>
      </c>
      <c r="G74" s="226">
        <v>0</v>
      </c>
      <c r="H74" s="226">
        <v>98.97507</v>
      </c>
      <c r="I74" s="226">
        <v>0</v>
      </c>
      <c r="J74" s="226">
        <v>0</v>
      </c>
      <c r="K74" s="226">
        <f t="shared" si="6"/>
        <v>713.49714</v>
      </c>
    </row>
    <row r="75" spans="1:11" ht="15">
      <c r="A75" s="511" t="s">
        <v>768</v>
      </c>
      <c r="B75" s="226">
        <v>0</v>
      </c>
      <c r="C75" s="226">
        <v>160.85876</v>
      </c>
      <c r="D75" s="226">
        <v>282.91644</v>
      </c>
      <c r="E75" s="226">
        <v>0</v>
      </c>
      <c r="F75" s="226">
        <v>0</v>
      </c>
      <c r="G75" s="226">
        <v>0</v>
      </c>
      <c r="H75" s="226">
        <v>2.68433</v>
      </c>
      <c r="I75" s="226">
        <v>0</v>
      </c>
      <c r="J75" s="226">
        <v>0</v>
      </c>
      <c r="K75" s="226">
        <f t="shared" si="6"/>
        <v>446.45953000000003</v>
      </c>
    </row>
    <row r="76" spans="1:11" ht="409.5" customHeight="1" hidden="1">
      <c r="A76" s="511"/>
      <c r="B76" s="226">
        <v>0</v>
      </c>
      <c r="C76" s="226">
        <v>0</v>
      </c>
      <c r="D76" s="226">
        <v>0</v>
      </c>
      <c r="E76" s="226">
        <v>0</v>
      </c>
      <c r="F76" s="226">
        <v>0</v>
      </c>
      <c r="G76" s="226">
        <v>0</v>
      </c>
      <c r="H76" s="226">
        <v>0</v>
      </c>
      <c r="I76" s="226">
        <v>0</v>
      </c>
      <c r="J76" s="226">
        <v>0</v>
      </c>
      <c r="K76" s="226">
        <f t="shared" si="6"/>
        <v>0</v>
      </c>
    </row>
    <row r="77" spans="1:11" ht="409.5" customHeight="1" hidden="1">
      <c r="A77" s="511"/>
      <c r="B77" s="226">
        <v>0</v>
      </c>
      <c r="C77" s="226">
        <v>0</v>
      </c>
      <c r="D77" s="226">
        <v>0</v>
      </c>
      <c r="E77" s="226">
        <v>0</v>
      </c>
      <c r="F77" s="226">
        <v>0</v>
      </c>
      <c r="G77" s="226">
        <v>0</v>
      </c>
      <c r="H77" s="226">
        <v>0</v>
      </c>
      <c r="I77" s="226">
        <v>0</v>
      </c>
      <c r="J77" s="226">
        <v>0</v>
      </c>
      <c r="K77" s="226">
        <f t="shared" si="6"/>
        <v>0</v>
      </c>
    </row>
    <row r="78" spans="1:11" ht="409.5" customHeight="1" hidden="1">
      <c r="A78" s="511"/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226">
        <v>0</v>
      </c>
      <c r="I78" s="226">
        <v>0</v>
      </c>
      <c r="J78" s="226">
        <v>0</v>
      </c>
      <c r="K78" s="226">
        <f t="shared" si="6"/>
        <v>0</v>
      </c>
    </row>
    <row r="79" spans="1:11" ht="409.5" customHeight="1" hidden="1">
      <c r="A79" s="511"/>
      <c r="B79" s="226">
        <v>0</v>
      </c>
      <c r="C79" s="226">
        <v>0</v>
      </c>
      <c r="D79" s="226">
        <v>0</v>
      </c>
      <c r="E79" s="226">
        <v>0</v>
      </c>
      <c r="F79" s="226">
        <v>0</v>
      </c>
      <c r="G79" s="226">
        <v>0</v>
      </c>
      <c r="H79" s="226">
        <v>0</v>
      </c>
      <c r="I79" s="226">
        <v>0</v>
      </c>
      <c r="J79" s="226">
        <v>0</v>
      </c>
      <c r="K79" s="226">
        <f t="shared" si="6"/>
        <v>0</v>
      </c>
    </row>
    <row r="80" spans="1:11" ht="409.5" customHeight="1" hidden="1">
      <c r="A80" s="511"/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226">
        <v>0</v>
      </c>
      <c r="I80" s="226">
        <v>0</v>
      </c>
      <c r="J80" s="226">
        <v>0</v>
      </c>
      <c r="K80" s="226">
        <f t="shared" si="6"/>
        <v>0</v>
      </c>
    </row>
    <row r="81" spans="1:11" ht="409.5" customHeight="1" hidden="1">
      <c r="A81" s="511"/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226">
        <v>0</v>
      </c>
      <c r="I81" s="226">
        <v>0</v>
      </c>
      <c r="J81" s="226">
        <v>0</v>
      </c>
      <c r="K81" s="226">
        <f t="shared" si="6"/>
        <v>0</v>
      </c>
    </row>
    <row r="82" spans="1:11" ht="409.5" customHeight="1" hidden="1">
      <c r="A82" s="511"/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226">
        <v>0</v>
      </c>
      <c r="I82" s="226">
        <v>0</v>
      </c>
      <c r="J82" s="226">
        <v>0</v>
      </c>
      <c r="K82" s="226">
        <f t="shared" si="6"/>
        <v>0</v>
      </c>
    </row>
    <row r="83" spans="1:11" ht="15">
      <c r="A83" s="517" t="s">
        <v>535</v>
      </c>
      <c r="B83" s="233">
        <f aca="true" t="shared" si="7" ref="B83:J83">SUM(B69:B82)</f>
        <v>26084.47865</v>
      </c>
      <c r="C83" s="233">
        <f t="shared" si="7"/>
        <v>103324.84116</v>
      </c>
      <c r="D83" s="233">
        <f t="shared" si="7"/>
        <v>18641.02403</v>
      </c>
      <c r="E83" s="233">
        <f t="shared" si="7"/>
        <v>19515.54578</v>
      </c>
      <c r="F83" s="233">
        <f t="shared" si="7"/>
        <v>53991.03352</v>
      </c>
      <c r="G83" s="233">
        <f t="shared" si="7"/>
        <v>17191.396070000003</v>
      </c>
      <c r="H83" s="233">
        <f t="shared" si="7"/>
        <v>12006.138770000001</v>
      </c>
      <c r="I83" s="233">
        <f t="shared" si="7"/>
        <v>44846.432069999995</v>
      </c>
      <c r="J83" s="233">
        <f t="shared" si="7"/>
        <v>29055.771719999997</v>
      </c>
      <c r="K83" s="226">
        <f t="shared" si="6"/>
        <v>324656.66177</v>
      </c>
    </row>
    <row r="84" spans="1:11" ht="15">
      <c r="A84" s="517" t="s">
        <v>729</v>
      </c>
      <c r="B84" s="232">
        <f aca="true" t="shared" si="8" ref="B84:J84">+B83+B67</f>
        <v>165837.43417</v>
      </c>
      <c r="C84" s="232">
        <f t="shared" si="8"/>
        <v>1034066.9067399999</v>
      </c>
      <c r="D84" s="232">
        <f t="shared" si="8"/>
        <v>19312.1636</v>
      </c>
      <c r="E84" s="232">
        <f t="shared" si="8"/>
        <v>56904.53846</v>
      </c>
      <c r="F84" s="232">
        <f t="shared" si="8"/>
        <v>190807.05485</v>
      </c>
      <c r="G84" s="232">
        <f t="shared" si="8"/>
        <v>52265.72763</v>
      </c>
      <c r="H84" s="232">
        <f t="shared" si="8"/>
        <v>36586.548899999994</v>
      </c>
      <c r="I84" s="232">
        <f t="shared" si="8"/>
        <v>171653.02278</v>
      </c>
      <c r="J84" s="232">
        <f t="shared" si="8"/>
        <v>353606.1997</v>
      </c>
      <c r="K84" s="230">
        <f t="shared" si="6"/>
        <v>2081039.59683</v>
      </c>
    </row>
    <row r="85" spans="1:11" ht="15">
      <c r="A85" s="517" t="s">
        <v>769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0"/>
    </row>
    <row r="86" spans="1:11" ht="15">
      <c r="A86" s="518" t="s">
        <v>769</v>
      </c>
      <c r="B86" s="231">
        <v>4622648.44059</v>
      </c>
      <c r="C86" s="231">
        <v>289383.70069</v>
      </c>
      <c r="D86" s="231">
        <v>10688680.78736</v>
      </c>
      <c r="E86" s="231">
        <v>1631737.10591</v>
      </c>
      <c r="F86" s="231">
        <v>2972045.18883</v>
      </c>
      <c r="G86" s="231">
        <v>4352291.58569</v>
      </c>
      <c r="H86" s="231">
        <v>937441.45688</v>
      </c>
      <c r="I86" s="231">
        <v>1710428.70359</v>
      </c>
      <c r="J86" s="231">
        <v>3920927.36504</v>
      </c>
      <c r="K86" s="226">
        <f>SUM(B86:J86)</f>
        <v>31125584.33458</v>
      </c>
    </row>
    <row r="87" spans="1:11" ht="409.5" customHeight="1" hidden="1">
      <c r="A87" s="518"/>
      <c r="B87" s="231">
        <v>0</v>
      </c>
      <c r="C87" s="231">
        <v>0</v>
      </c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 s="226">
        <f>SUM(B87:J87)</f>
        <v>0</v>
      </c>
    </row>
    <row r="88" spans="1:11" ht="409.5" customHeight="1" hidden="1">
      <c r="A88" s="518"/>
      <c r="B88" s="231">
        <v>0</v>
      </c>
      <c r="C88" s="231">
        <v>0</v>
      </c>
      <c r="D88" s="231">
        <v>0</v>
      </c>
      <c r="E88" s="231">
        <v>0</v>
      </c>
      <c r="F88" s="231">
        <v>0</v>
      </c>
      <c r="G88" s="231">
        <v>0</v>
      </c>
      <c r="H88" s="231">
        <v>0</v>
      </c>
      <c r="I88" s="231">
        <v>0</v>
      </c>
      <c r="J88" s="231">
        <v>0</v>
      </c>
      <c r="K88" s="226">
        <f>SUM(B88:J88)</f>
        <v>0</v>
      </c>
    </row>
    <row r="89" spans="1:11" ht="409.5" customHeight="1" hidden="1">
      <c r="A89" s="518"/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26">
        <f>SUM(B89:J89)</f>
        <v>0</v>
      </c>
    </row>
    <row r="90" spans="1:11" ht="15">
      <c r="A90" s="517" t="s">
        <v>775</v>
      </c>
      <c r="B90" s="232">
        <f aca="true" t="shared" si="9" ref="B90:J90">SUM(B86:B89)</f>
        <v>4622648.44059</v>
      </c>
      <c r="C90" s="232">
        <f t="shared" si="9"/>
        <v>289383.70069</v>
      </c>
      <c r="D90" s="232">
        <f t="shared" si="9"/>
        <v>10688680.78736</v>
      </c>
      <c r="E90" s="232">
        <f t="shared" si="9"/>
        <v>1631737.10591</v>
      </c>
      <c r="F90" s="232">
        <f t="shared" si="9"/>
        <v>2972045.18883</v>
      </c>
      <c r="G90" s="232">
        <f t="shared" si="9"/>
        <v>4352291.58569</v>
      </c>
      <c r="H90" s="232">
        <f t="shared" si="9"/>
        <v>937441.45688</v>
      </c>
      <c r="I90" s="232">
        <f t="shared" si="9"/>
        <v>1710428.70359</v>
      </c>
      <c r="J90" s="232">
        <f t="shared" si="9"/>
        <v>3920927.36504</v>
      </c>
      <c r="K90" s="230">
        <f>SUM(B90:J90)</f>
        <v>31125584.33458</v>
      </c>
    </row>
    <row r="91" spans="1:11" ht="15">
      <c r="A91" s="517" t="s">
        <v>770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0"/>
    </row>
    <row r="92" spans="1:11" ht="15">
      <c r="A92" s="518" t="s">
        <v>771</v>
      </c>
      <c r="B92" s="226">
        <v>32812.25566</v>
      </c>
      <c r="C92" s="226">
        <v>10440.63087</v>
      </c>
      <c r="D92" s="226">
        <v>4254.2408</v>
      </c>
      <c r="E92" s="226">
        <v>52.8766</v>
      </c>
      <c r="F92" s="226">
        <v>6519.5052</v>
      </c>
      <c r="G92" s="226">
        <v>1228.233</v>
      </c>
      <c r="H92" s="226">
        <v>3395.46</v>
      </c>
      <c r="I92" s="226">
        <v>1850</v>
      </c>
      <c r="J92" s="226">
        <v>29994.41354</v>
      </c>
      <c r="K92" s="226">
        <f>SUM(B92:J92)</f>
        <v>90547.61567</v>
      </c>
    </row>
    <row r="93" spans="1:11" ht="409.5" customHeight="1" hidden="1">
      <c r="A93" s="518"/>
      <c r="B93" s="226">
        <v>0</v>
      </c>
      <c r="C93" s="226">
        <v>0</v>
      </c>
      <c r="D93" s="226">
        <v>0</v>
      </c>
      <c r="E93" s="226">
        <v>0</v>
      </c>
      <c r="F93" s="226">
        <v>0</v>
      </c>
      <c r="G93" s="226">
        <v>0</v>
      </c>
      <c r="H93" s="226">
        <v>0</v>
      </c>
      <c r="I93" s="226">
        <v>0</v>
      </c>
      <c r="J93" s="226">
        <v>0</v>
      </c>
      <c r="K93" s="226">
        <f>SUM(B93:J93)</f>
        <v>0</v>
      </c>
    </row>
    <row r="94" spans="1:11" ht="409.5" customHeight="1" hidden="1">
      <c r="A94" s="518"/>
      <c r="B94" s="226">
        <v>0</v>
      </c>
      <c r="C94" s="226">
        <v>0</v>
      </c>
      <c r="D94" s="226">
        <v>0</v>
      </c>
      <c r="E94" s="226">
        <v>0</v>
      </c>
      <c r="F94" s="226">
        <v>0</v>
      </c>
      <c r="G94" s="226">
        <v>0</v>
      </c>
      <c r="H94" s="226">
        <v>0</v>
      </c>
      <c r="I94" s="226">
        <v>0</v>
      </c>
      <c r="J94" s="226">
        <v>0</v>
      </c>
      <c r="K94" s="226">
        <f>SUM(B94:J94)</f>
        <v>0</v>
      </c>
    </row>
    <row r="95" spans="1:11" ht="409.5" customHeight="1" hidden="1">
      <c r="A95" s="514"/>
      <c r="B95" s="226">
        <v>0</v>
      </c>
      <c r="C95" s="226">
        <v>0</v>
      </c>
      <c r="D95" s="226">
        <v>0</v>
      </c>
      <c r="E95" s="226">
        <v>0</v>
      </c>
      <c r="F95" s="226">
        <v>0</v>
      </c>
      <c r="G95" s="226">
        <v>0</v>
      </c>
      <c r="H95" s="226">
        <v>0</v>
      </c>
      <c r="I95" s="226">
        <v>0</v>
      </c>
      <c r="J95" s="226">
        <v>0</v>
      </c>
      <c r="K95" s="226">
        <f>SUM(B95:J95)</f>
        <v>0</v>
      </c>
    </row>
    <row r="96" spans="1:11" ht="15">
      <c r="A96" s="511" t="s">
        <v>774</v>
      </c>
      <c r="B96" s="234">
        <f aca="true" t="shared" si="10" ref="B96:J96">SUM(B92:B95)</f>
        <v>32812.25566</v>
      </c>
      <c r="C96" s="234">
        <f t="shared" si="10"/>
        <v>10440.63087</v>
      </c>
      <c r="D96" s="234">
        <f t="shared" si="10"/>
        <v>4254.2408</v>
      </c>
      <c r="E96" s="234">
        <f t="shared" si="10"/>
        <v>52.8766</v>
      </c>
      <c r="F96" s="234">
        <f t="shared" si="10"/>
        <v>6519.5052</v>
      </c>
      <c r="G96" s="234">
        <f t="shared" si="10"/>
        <v>1228.233</v>
      </c>
      <c r="H96" s="234">
        <f t="shared" si="10"/>
        <v>3395.46</v>
      </c>
      <c r="I96" s="234">
        <f t="shared" si="10"/>
        <v>1850</v>
      </c>
      <c r="J96" s="234">
        <f t="shared" si="10"/>
        <v>29994.41354</v>
      </c>
      <c r="K96" s="230">
        <f>SUM(B96:J96)</f>
        <v>90547.61567</v>
      </c>
    </row>
    <row r="97" spans="1:11" ht="15">
      <c r="A97" s="697" t="s">
        <v>563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</row>
    <row r="98" spans="1:11" ht="15">
      <c r="A98" s="511" t="s">
        <v>538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30"/>
    </row>
    <row r="99" spans="1:11" ht="15">
      <c r="A99" s="514" t="s">
        <v>406</v>
      </c>
      <c r="B99" s="226">
        <v>4286.02725</v>
      </c>
      <c r="C99" s="226">
        <v>1160.45662</v>
      </c>
      <c r="D99" s="226">
        <v>3441.69789</v>
      </c>
      <c r="E99" s="226">
        <v>2194.02229</v>
      </c>
      <c r="F99" s="226">
        <v>5956.13522</v>
      </c>
      <c r="G99" s="226">
        <v>4136.7446</v>
      </c>
      <c r="H99" s="226">
        <v>9426.78695</v>
      </c>
      <c r="I99" s="226">
        <v>2551.96381</v>
      </c>
      <c r="J99" s="226">
        <v>3424.04424</v>
      </c>
      <c r="K99" s="226">
        <f aca="true" t="shared" si="11" ref="K99:K109">SUM(B99:J99)</f>
        <v>36577.87887000001</v>
      </c>
    </row>
    <row r="100" spans="1:11" ht="15">
      <c r="A100" s="514" t="s">
        <v>778</v>
      </c>
      <c r="B100" s="226">
        <v>46818.5928</v>
      </c>
      <c r="C100" s="226">
        <v>319712.01431</v>
      </c>
      <c r="D100" s="226">
        <v>7221.09136</v>
      </c>
      <c r="E100" s="226">
        <v>7981.385</v>
      </c>
      <c r="F100" s="226">
        <v>12943.95507</v>
      </c>
      <c r="G100" s="226">
        <v>15002.36225</v>
      </c>
      <c r="H100" s="226">
        <v>2107.52579</v>
      </c>
      <c r="I100" s="226">
        <v>228086.21233</v>
      </c>
      <c r="J100" s="226">
        <v>24977.70392</v>
      </c>
      <c r="K100" s="226">
        <f t="shared" si="11"/>
        <v>664850.84283</v>
      </c>
    </row>
    <row r="101" spans="1:11" ht="15">
      <c r="A101" s="514" t="s">
        <v>779</v>
      </c>
      <c r="B101" s="226">
        <v>205.65167</v>
      </c>
      <c r="C101" s="226">
        <v>0</v>
      </c>
      <c r="D101" s="226">
        <v>0</v>
      </c>
      <c r="E101" s="226">
        <v>5.73246</v>
      </c>
      <c r="F101" s="226">
        <v>0</v>
      </c>
      <c r="G101" s="226">
        <v>32.05933</v>
      </c>
      <c r="H101" s="226">
        <v>0</v>
      </c>
      <c r="I101" s="226">
        <v>0</v>
      </c>
      <c r="J101" s="226">
        <v>0</v>
      </c>
      <c r="K101" s="226">
        <f t="shared" si="11"/>
        <v>243.44346000000002</v>
      </c>
    </row>
    <row r="102" spans="1:11" ht="15">
      <c r="A102" s="514" t="s">
        <v>413</v>
      </c>
      <c r="B102" s="226">
        <v>14.20849</v>
      </c>
      <c r="C102" s="226">
        <v>14296.52762</v>
      </c>
      <c r="D102" s="226">
        <v>8.28356</v>
      </c>
      <c r="E102" s="226">
        <v>16.08808</v>
      </c>
      <c r="F102" s="226">
        <v>27337.51647</v>
      </c>
      <c r="G102" s="226">
        <v>297.24949</v>
      </c>
      <c r="H102" s="226">
        <v>35.25327</v>
      </c>
      <c r="I102" s="226">
        <v>657.61152</v>
      </c>
      <c r="J102" s="226">
        <v>1985.65327</v>
      </c>
      <c r="K102" s="226">
        <f t="shared" si="11"/>
        <v>44648.39177</v>
      </c>
    </row>
    <row r="103" spans="1:11" ht="25.5">
      <c r="A103" s="514" t="s">
        <v>780</v>
      </c>
      <c r="B103" s="226">
        <v>268.85876</v>
      </c>
      <c r="C103" s="226">
        <v>3825.25666</v>
      </c>
      <c r="D103" s="226">
        <v>0</v>
      </c>
      <c r="E103" s="226">
        <v>24.49081</v>
      </c>
      <c r="F103" s="226">
        <v>4.01314</v>
      </c>
      <c r="G103" s="226">
        <v>34.53669</v>
      </c>
      <c r="H103" s="226">
        <v>130.37015</v>
      </c>
      <c r="I103" s="226">
        <v>420.01045</v>
      </c>
      <c r="J103" s="226">
        <v>5.05389</v>
      </c>
      <c r="K103" s="226">
        <f t="shared" si="11"/>
        <v>4712.59055</v>
      </c>
    </row>
    <row r="104" spans="1:11" ht="409.5" customHeight="1" hidden="1">
      <c r="A104" s="514"/>
      <c r="B104" s="226">
        <v>0</v>
      </c>
      <c r="C104" s="226">
        <v>0</v>
      </c>
      <c r="D104" s="226">
        <v>0</v>
      </c>
      <c r="E104" s="226">
        <v>0</v>
      </c>
      <c r="F104" s="226">
        <v>0</v>
      </c>
      <c r="G104" s="226">
        <v>0</v>
      </c>
      <c r="H104" s="226">
        <v>0</v>
      </c>
      <c r="I104" s="226">
        <v>0</v>
      </c>
      <c r="J104" s="226">
        <v>0</v>
      </c>
      <c r="K104" s="226">
        <f t="shared" si="11"/>
        <v>0</v>
      </c>
    </row>
    <row r="105" spans="1:11" ht="409.5" customHeight="1" hidden="1">
      <c r="A105" s="514"/>
      <c r="B105" s="226">
        <v>0</v>
      </c>
      <c r="C105" s="226">
        <v>0</v>
      </c>
      <c r="D105" s="226">
        <v>0</v>
      </c>
      <c r="E105" s="226">
        <v>0</v>
      </c>
      <c r="F105" s="226">
        <v>0</v>
      </c>
      <c r="G105" s="226">
        <v>0</v>
      </c>
      <c r="H105" s="226">
        <v>0</v>
      </c>
      <c r="I105" s="226">
        <v>0</v>
      </c>
      <c r="J105" s="226">
        <v>0</v>
      </c>
      <c r="K105" s="226">
        <f t="shared" si="11"/>
        <v>0</v>
      </c>
    </row>
    <row r="106" spans="1:11" ht="409.5" customHeight="1" hidden="1">
      <c r="A106" s="514"/>
      <c r="B106" s="226">
        <v>0</v>
      </c>
      <c r="C106" s="226">
        <v>0</v>
      </c>
      <c r="D106" s="226">
        <v>0</v>
      </c>
      <c r="E106" s="226">
        <v>0</v>
      </c>
      <c r="F106" s="226">
        <v>0</v>
      </c>
      <c r="G106" s="226">
        <v>0</v>
      </c>
      <c r="H106" s="226">
        <v>0</v>
      </c>
      <c r="I106" s="226">
        <v>0</v>
      </c>
      <c r="J106" s="226">
        <v>0</v>
      </c>
      <c r="K106" s="226">
        <f t="shared" si="11"/>
        <v>0</v>
      </c>
    </row>
    <row r="107" spans="1:11" ht="409.5" customHeight="1" hidden="1">
      <c r="A107" s="514"/>
      <c r="B107" s="226">
        <v>0</v>
      </c>
      <c r="C107" s="226">
        <v>0</v>
      </c>
      <c r="D107" s="226">
        <v>0</v>
      </c>
      <c r="E107" s="226">
        <v>0</v>
      </c>
      <c r="F107" s="226">
        <v>0</v>
      </c>
      <c r="G107" s="226">
        <v>0</v>
      </c>
      <c r="H107" s="226">
        <v>0</v>
      </c>
      <c r="I107" s="226">
        <v>0</v>
      </c>
      <c r="J107" s="226">
        <v>0</v>
      </c>
      <c r="K107" s="226">
        <f t="shared" si="11"/>
        <v>0</v>
      </c>
    </row>
    <row r="108" spans="1:11" ht="409.5" customHeight="1" hidden="1">
      <c r="A108" s="514"/>
      <c r="B108" s="226">
        <v>0</v>
      </c>
      <c r="C108" s="226">
        <v>0</v>
      </c>
      <c r="D108" s="226">
        <v>0</v>
      </c>
      <c r="E108" s="226">
        <v>0</v>
      </c>
      <c r="F108" s="226">
        <v>0</v>
      </c>
      <c r="G108" s="226">
        <v>0</v>
      </c>
      <c r="H108" s="226">
        <v>0</v>
      </c>
      <c r="I108" s="226">
        <v>0</v>
      </c>
      <c r="J108" s="226">
        <v>0</v>
      </c>
      <c r="K108" s="226">
        <f t="shared" si="11"/>
        <v>0</v>
      </c>
    </row>
    <row r="109" spans="1:11" ht="15">
      <c r="A109" s="516" t="s">
        <v>544</v>
      </c>
      <c r="B109" s="235">
        <f aca="true" t="shared" si="12" ref="B109:J109">SUM(B99:B108)</f>
        <v>51593.33897</v>
      </c>
      <c r="C109" s="235">
        <f t="shared" si="12"/>
        <v>338994.25521000003</v>
      </c>
      <c r="D109" s="235">
        <f t="shared" si="12"/>
        <v>10671.07281</v>
      </c>
      <c r="E109" s="235">
        <f t="shared" si="12"/>
        <v>10221.718639999997</v>
      </c>
      <c r="F109" s="235">
        <f t="shared" si="12"/>
        <v>46241.6199</v>
      </c>
      <c r="G109" s="235">
        <f t="shared" si="12"/>
        <v>19502.95236</v>
      </c>
      <c r="H109" s="235">
        <f t="shared" si="12"/>
        <v>11699.93616</v>
      </c>
      <c r="I109" s="235">
        <f t="shared" si="12"/>
        <v>231715.79811</v>
      </c>
      <c r="J109" s="235">
        <f t="shared" si="12"/>
        <v>30392.455319999997</v>
      </c>
      <c r="K109" s="230">
        <f t="shared" si="11"/>
        <v>751033.1474799999</v>
      </c>
    </row>
    <row r="110" spans="1:11" ht="15">
      <c r="A110" s="511" t="s">
        <v>545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230"/>
    </row>
    <row r="111" spans="1:11" ht="15">
      <c r="A111" s="514" t="s">
        <v>781</v>
      </c>
      <c r="B111" s="226">
        <v>1135.28671</v>
      </c>
      <c r="C111" s="226">
        <v>2033.53836</v>
      </c>
      <c r="D111" s="226">
        <v>1303.34083</v>
      </c>
      <c r="E111" s="226">
        <v>766.27208</v>
      </c>
      <c r="F111" s="226">
        <v>1011.48681</v>
      </c>
      <c r="G111" s="226">
        <v>1246.80658</v>
      </c>
      <c r="H111" s="226">
        <v>1186.13273</v>
      </c>
      <c r="I111" s="226">
        <v>1833.29223</v>
      </c>
      <c r="J111" s="226">
        <v>1819.01782</v>
      </c>
      <c r="K111" s="226">
        <f aca="true" t="shared" si="13" ref="K111:K126">SUM(B111:J111)</f>
        <v>12335.174149999999</v>
      </c>
    </row>
    <row r="112" spans="1:11" ht="15">
      <c r="A112" s="514" t="s">
        <v>782</v>
      </c>
      <c r="B112" s="226">
        <v>33676.96908</v>
      </c>
      <c r="C112" s="226">
        <v>246142.99851</v>
      </c>
      <c r="D112" s="226">
        <v>981.18774</v>
      </c>
      <c r="E112" s="226">
        <v>3749.71992</v>
      </c>
      <c r="F112" s="226">
        <v>4567.46853</v>
      </c>
      <c r="G112" s="226">
        <v>3570.20599</v>
      </c>
      <c r="H112" s="226">
        <v>1173.10029</v>
      </c>
      <c r="I112" s="226">
        <v>186494.64253</v>
      </c>
      <c r="J112" s="226">
        <v>15453.37548</v>
      </c>
      <c r="K112" s="226">
        <f t="shared" si="13"/>
        <v>495809.66807</v>
      </c>
    </row>
    <row r="113" spans="1:11" ht="15">
      <c r="A113" s="514" t="s">
        <v>1675</v>
      </c>
      <c r="B113" s="226">
        <v>8.1964</v>
      </c>
      <c r="C113" s="226">
        <v>0</v>
      </c>
      <c r="D113" s="226">
        <v>0</v>
      </c>
      <c r="E113" s="226">
        <v>5.73246</v>
      </c>
      <c r="F113" s="226">
        <v>0</v>
      </c>
      <c r="G113" s="226">
        <v>82.40679</v>
      </c>
      <c r="H113" s="226">
        <v>0</v>
      </c>
      <c r="I113" s="226">
        <v>0</v>
      </c>
      <c r="J113" s="226">
        <v>31.85667</v>
      </c>
      <c r="K113" s="226">
        <f t="shared" si="13"/>
        <v>128.19232</v>
      </c>
    </row>
    <row r="114" spans="1:11" ht="15">
      <c r="A114" s="514" t="s">
        <v>783</v>
      </c>
      <c r="B114" s="226">
        <v>8425.40059</v>
      </c>
      <c r="C114" s="226">
        <v>16130.06045</v>
      </c>
      <c r="D114" s="226">
        <v>1859.34906</v>
      </c>
      <c r="E114" s="226">
        <v>2231.58031</v>
      </c>
      <c r="F114" s="226">
        <v>4014.20249</v>
      </c>
      <c r="G114" s="226">
        <v>5340.12111</v>
      </c>
      <c r="H114" s="226">
        <v>4901.82518</v>
      </c>
      <c r="I114" s="226">
        <v>4843.90933</v>
      </c>
      <c r="J114" s="226">
        <v>4223.09975</v>
      </c>
      <c r="K114" s="226">
        <f t="shared" si="13"/>
        <v>51969.54827000001</v>
      </c>
    </row>
    <row r="115" spans="1:11" ht="15">
      <c r="A115" s="514" t="s">
        <v>784</v>
      </c>
      <c r="B115" s="226">
        <v>109.38263</v>
      </c>
      <c r="C115" s="226">
        <v>10350.13553</v>
      </c>
      <c r="D115" s="226">
        <v>45.10616</v>
      </c>
      <c r="E115" s="226">
        <v>44.31714</v>
      </c>
      <c r="F115" s="226">
        <v>47.57349</v>
      </c>
      <c r="G115" s="226">
        <v>890.89693</v>
      </c>
      <c r="H115" s="226">
        <v>40.1996</v>
      </c>
      <c r="I115" s="226">
        <v>1097.24031</v>
      </c>
      <c r="J115" s="226">
        <v>10.28965</v>
      </c>
      <c r="K115" s="226">
        <f t="shared" si="13"/>
        <v>12635.14144</v>
      </c>
    </row>
    <row r="116" spans="1:11" ht="15">
      <c r="A116" s="514" t="s">
        <v>785</v>
      </c>
      <c r="B116" s="226">
        <v>0</v>
      </c>
      <c r="C116" s="226">
        <v>0</v>
      </c>
      <c r="D116" s="226">
        <v>0</v>
      </c>
      <c r="E116" s="226">
        <v>0</v>
      </c>
      <c r="F116" s="226">
        <v>438.14654</v>
      </c>
      <c r="G116" s="226">
        <v>317.50816</v>
      </c>
      <c r="H116" s="226">
        <v>0</v>
      </c>
      <c r="I116" s="226">
        <v>0</v>
      </c>
      <c r="J116" s="226">
        <v>0</v>
      </c>
      <c r="K116" s="226">
        <f t="shared" si="13"/>
        <v>755.6547</v>
      </c>
    </row>
    <row r="117" spans="1:11" ht="25.5">
      <c r="A117" s="514" t="s">
        <v>786</v>
      </c>
      <c r="B117" s="226">
        <v>262.2042</v>
      </c>
      <c r="C117" s="226">
        <v>3591.88885</v>
      </c>
      <c r="D117" s="226">
        <v>0</v>
      </c>
      <c r="E117" s="226">
        <v>0.00528</v>
      </c>
      <c r="F117" s="226">
        <v>1566.12876</v>
      </c>
      <c r="G117" s="226">
        <v>0.96046</v>
      </c>
      <c r="H117" s="226">
        <v>122.9569</v>
      </c>
      <c r="I117" s="226">
        <v>287.38227</v>
      </c>
      <c r="J117" s="226">
        <v>86.00368</v>
      </c>
      <c r="K117" s="226">
        <f t="shared" si="13"/>
        <v>5917.530400000001</v>
      </c>
    </row>
    <row r="118" spans="1:11" ht="409.5" customHeight="1" hidden="1">
      <c r="A118" s="514"/>
      <c r="B118" s="226">
        <v>0</v>
      </c>
      <c r="C118" s="226">
        <v>0</v>
      </c>
      <c r="D118" s="226">
        <v>0</v>
      </c>
      <c r="E118" s="226">
        <v>0</v>
      </c>
      <c r="F118" s="226">
        <v>0</v>
      </c>
      <c r="G118" s="226">
        <v>0</v>
      </c>
      <c r="H118" s="226">
        <v>0</v>
      </c>
      <c r="I118" s="226">
        <v>0</v>
      </c>
      <c r="J118" s="226">
        <v>0</v>
      </c>
      <c r="K118" s="226">
        <f t="shared" si="13"/>
        <v>0</v>
      </c>
    </row>
    <row r="119" spans="1:11" ht="409.5" customHeight="1" hidden="1">
      <c r="A119" s="514"/>
      <c r="B119" s="226">
        <v>0</v>
      </c>
      <c r="C119" s="226">
        <v>0</v>
      </c>
      <c r="D119" s="226">
        <v>0</v>
      </c>
      <c r="E119" s="226">
        <v>0</v>
      </c>
      <c r="F119" s="226">
        <v>0</v>
      </c>
      <c r="G119" s="226">
        <v>0</v>
      </c>
      <c r="H119" s="226">
        <v>0</v>
      </c>
      <c r="I119" s="226">
        <v>0</v>
      </c>
      <c r="J119" s="226">
        <v>0</v>
      </c>
      <c r="K119" s="226">
        <f t="shared" si="13"/>
        <v>0</v>
      </c>
    </row>
    <row r="120" spans="1:11" ht="409.5" customHeight="1" hidden="1">
      <c r="A120" s="514"/>
      <c r="B120" s="226">
        <v>0</v>
      </c>
      <c r="C120" s="226">
        <v>0</v>
      </c>
      <c r="D120" s="226">
        <v>0</v>
      </c>
      <c r="E120" s="226">
        <v>0</v>
      </c>
      <c r="F120" s="226">
        <v>0</v>
      </c>
      <c r="G120" s="226">
        <v>0</v>
      </c>
      <c r="H120" s="226">
        <v>0</v>
      </c>
      <c r="I120" s="226">
        <v>0</v>
      </c>
      <c r="J120" s="226">
        <v>0</v>
      </c>
      <c r="K120" s="226">
        <f t="shared" si="13"/>
        <v>0</v>
      </c>
    </row>
    <row r="121" spans="1:11" ht="409.5" customHeight="1" hidden="1">
      <c r="A121" s="514"/>
      <c r="B121" s="226">
        <v>0</v>
      </c>
      <c r="C121" s="226">
        <v>0</v>
      </c>
      <c r="D121" s="226">
        <v>0</v>
      </c>
      <c r="E121" s="226">
        <v>0</v>
      </c>
      <c r="F121" s="226">
        <v>0</v>
      </c>
      <c r="G121" s="226">
        <v>0</v>
      </c>
      <c r="H121" s="226">
        <v>0</v>
      </c>
      <c r="I121" s="226">
        <v>0</v>
      </c>
      <c r="J121" s="226">
        <v>0</v>
      </c>
      <c r="K121" s="226">
        <f t="shared" si="13"/>
        <v>0</v>
      </c>
    </row>
    <row r="122" spans="1:11" ht="409.5" customHeight="1" hidden="1">
      <c r="A122" s="514"/>
      <c r="B122" s="226">
        <v>0</v>
      </c>
      <c r="C122" s="226">
        <v>0</v>
      </c>
      <c r="D122" s="226">
        <v>0</v>
      </c>
      <c r="E122" s="226">
        <v>0</v>
      </c>
      <c r="F122" s="226">
        <v>0</v>
      </c>
      <c r="G122" s="226">
        <v>0</v>
      </c>
      <c r="H122" s="226">
        <v>0</v>
      </c>
      <c r="I122" s="226">
        <v>0</v>
      </c>
      <c r="J122" s="226">
        <v>0</v>
      </c>
      <c r="K122" s="226">
        <f t="shared" si="13"/>
        <v>0</v>
      </c>
    </row>
    <row r="123" spans="1:11" ht="409.5" customHeight="1" hidden="1">
      <c r="A123" s="514"/>
      <c r="B123" s="226">
        <v>0</v>
      </c>
      <c r="C123" s="226">
        <v>0</v>
      </c>
      <c r="D123" s="226">
        <v>0</v>
      </c>
      <c r="E123" s="226">
        <v>0</v>
      </c>
      <c r="F123" s="226">
        <v>0</v>
      </c>
      <c r="G123" s="226">
        <v>0</v>
      </c>
      <c r="H123" s="226">
        <v>0</v>
      </c>
      <c r="I123" s="226">
        <v>0</v>
      </c>
      <c r="J123" s="226">
        <v>0</v>
      </c>
      <c r="K123" s="226">
        <f t="shared" si="13"/>
        <v>0</v>
      </c>
    </row>
    <row r="124" spans="1:11" ht="409.5" customHeight="1" hidden="1">
      <c r="A124" s="514"/>
      <c r="B124" s="226">
        <v>0</v>
      </c>
      <c r="C124" s="226">
        <v>0</v>
      </c>
      <c r="D124" s="226">
        <v>0</v>
      </c>
      <c r="E124" s="226">
        <v>0</v>
      </c>
      <c r="F124" s="226">
        <v>0</v>
      </c>
      <c r="G124" s="226">
        <v>0</v>
      </c>
      <c r="H124" s="226">
        <v>0</v>
      </c>
      <c r="I124" s="226">
        <v>0</v>
      </c>
      <c r="J124" s="226">
        <v>0</v>
      </c>
      <c r="K124" s="226">
        <f t="shared" si="13"/>
        <v>0</v>
      </c>
    </row>
    <row r="125" spans="1:11" ht="15">
      <c r="A125" s="519" t="s">
        <v>550</v>
      </c>
      <c r="B125" s="235">
        <f aca="true" t="shared" si="14" ref="B125:J125">SUM(B111:B124)</f>
        <v>43617.43961</v>
      </c>
      <c r="C125" s="235">
        <f t="shared" si="14"/>
        <v>278248.6217</v>
      </c>
      <c r="D125" s="235">
        <f t="shared" si="14"/>
        <v>4188.98379</v>
      </c>
      <c r="E125" s="235">
        <f t="shared" si="14"/>
        <v>6797.627190000001</v>
      </c>
      <c r="F125" s="235">
        <f t="shared" si="14"/>
        <v>11645.00662</v>
      </c>
      <c r="G125" s="235">
        <f t="shared" si="14"/>
        <v>11448.90602</v>
      </c>
      <c r="H125" s="235">
        <f t="shared" si="14"/>
        <v>7424.2146999999995</v>
      </c>
      <c r="I125" s="235">
        <f t="shared" si="14"/>
        <v>194556.46667</v>
      </c>
      <c r="J125" s="235">
        <f t="shared" si="14"/>
        <v>21623.643050000002</v>
      </c>
      <c r="K125" s="230">
        <f t="shared" si="13"/>
        <v>579550.90935</v>
      </c>
    </row>
    <row r="126" spans="1:11" ht="15">
      <c r="A126" s="511" t="s">
        <v>687</v>
      </c>
      <c r="B126" s="235">
        <f aca="true" t="shared" si="15" ref="B126:J126">B109-B125</f>
        <v>7975.899359999996</v>
      </c>
      <c r="C126" s="235">
        <f t="shared" si="15"/>
        <v>60745.633510000014</v>
      </c>
      <c r="D126" s="235">
        <f t="shared" si="15"/>
        <v>6482.089019999999</v>
      </c>
      <c r="E126" s="235">
        <f t="shared" si="15"/>
        <v>3424.0914499999963</v>
      </c>
      <c r="F126" s="235">
        <f t="shared" si="15"/>
        <v>34596.61328</v>
      </c>
      <c r="G126" s="235">
        <f t="shared" si="15"/>
        <v>8054.046339999999</v>
      </c>
      <c r="H126" s="235">
        <f t="shared" si="15"/>
        <v>4275.72146</v>
      </c>
      <c r="I126" s="235">
        <f t="shared" si="15"/>
        <v>37159.33144000001</v>
      </c>
      <c r="J126" s="235">
        <f t="shared" si="15"/>
        <v>8768.812269999995</v>
      </c>
      <c r="K126" s="230">
        <f t="shared" si="13"/>
        <v>171482.23813</v>
      </c>
    </row>
    <row r="127" spans="1:11" ht="5.25" customHeight="1">
      <c r="A127" s="520"/>
      <c r="B127" s="521"/>
      <c r="C127" s="521"/>
      <c r="D127" s="521"/>
      <c r="E127" s="521"/>
      <c r="F127" s="521"/>
      <c r="G127" s="521"/>
      <c r="H127" s="521"/>
      <c r="I127" s="521"/>
      <c r="J127" s="521"/>
      <c r="K127" s="522"/>
    </row>
    <row r="128" spans="1:11" ht="15">
      <c r="A128" s="523" t="s">
        <v>566</v>
      </c>
      <c r="B128" s="524"/>
      <c r="C128" s="524"/>
      <c r="D128" s="524"/>
      <c r="E128" s="524"/>
      <c r="F128" s="524"/>
      <c r="G128" s="524"/>
      <c r="H128" s="524"/>
      <c r="I128" s="524"/>
      <c r="J128" s="524"/>
      <c r="K128" s="525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4.28125" style="334" customWidth="1"/>
    <col min="2" max="2" width="23.140625" style="334" bestFit="1" customWidth="1"/>
    <col min="3" max="3" width="13.421875" style="334" bestFit="1" customWidth="1"/>
    <col min="4" max="8" width="14.7109375" style="334" customWidth="1"/>
    <col min="9" max="9" width="10.57421875" style="334" customWidth="1"/>
    <col min="10" max="10" width="11.57421875" style="334" customWidth="1"/>
    <col min="11" max="11" width="13.57421875" style="334" customWidth="1"/>
    <col min="12" max="12" width="9.28125" style="334" customWidth="1"/>
    <col min="13" max="13" width="11.7109375" style="334" customWidth="1"/>
    <col min="14" max="15" width="11.421875" style="334" customWidth="1"/>
    <col min="16" max="19" width="0" style="334" hidden="1" customWidth="1"/>
    <col min="20" max="16384" width="11.421875" style="334" customWidth="1"/>
  </cols>
  <sheetData>
    <row r="1" spans="1:8" ht="15">
      <c r="A1" s="526"/>
      <c r="B1" s="527"/>
      <c r="C1" s="527"/>
      <c r="D1" s="527"/>
      <c r="E1" s="527"/>
      <c r="F1" s="527"/>
      <c r="G1" s="527"/>
      <c r="H1" s="527"/>
    </row>
    <row r="2" spans="1:8" ht="15">
      <c r="A2" s="861" t="s">
        <v>1791</v>
      </c>
      <c r="B2" s="861"/>
      <c r="C2" s="861"/>
      <c r="D2" s="861"/>
      <c r="E2" s="861"/>
      <c r="F2" s="861"/>
      <c r="G2" s="861"/>
      <c r="H2" s="861"/>
    </row>
    <row r="3" spans="1:8" ht="15">
      <c r="A3" s="861" t="s">
        <v>1714</v>
      </c>
      <c r="B3" s="861"/>
      <c r="C3" s="861"/>
      <c r="D3" s="861"/>
      <c r="E3" s="861"/>
      <c r="F3" s="861"/>
      <c r="G3" s="861"/>
      <c r="H3" s="861"/>
    </row>
    <row r="4" spans="1:8" ht="15">
      <c r="A4" s="861" t="s">
        <v>567</v>
      </c>
      <c r="B4" s="861"/>
      <c r="C4" s="861"/>
      <c r="D4" s="861"/>
      <c r="E4" s="861"/>
      <c r="F4" s="861"/>
      <c r="G4" s="861"/>
      <c r="H4" s="861"/>
    </row>
    <row r="5" spans="1:8" ht="3.75" customHeight="1">
      <c r="A5" s="503"/>
      <c r="B5" s="527"/>
      <c r="C5" s="527"/>
      <c r="D5" s="527"/>
      <c r="E5" s="527"/>
      <c r="F5" s="527"/>
      <c r="G5" s="527"/>
      <c r="H5" s="528"/>
    </row>
    <row r="6" spans="1:8" ht="15.75" thickBot="1">
      <c r="A6" s="882" t="s">
        <v>568</v>
      </c>
      <c r="B6" s="883" t="s">
        <v>569</v>
      </c>
      <c r="C6" s="879" t="s">
        <v>570</v>
      </c>
      <c r="D6" s="880" t="s">
        <v>571</v>
      </c>
      <c r="E6" s="881" t="s">
        <v>572</v>
      </c>
      <c r="F6" s="881"/>
      <c r="G6" s="881"/>
      <c r="H6" s="881"/>
    </row>
    <row r="7" spans="1:8" ht="15">
      <c r="A7" s="882"/>
      <c r="B7" s="883"/>
      <c r="C7" s="879"/>
      <c r="D7" s="880"/>
      <c r="E7" s="529" t="s">
        <v>573</v>
      </c>
      <c r="F7" s="529" t="s">
        <v>574</v>
      </c>
      <c r="G7" s="529" t="s">
        <v>575</v>
      </c>
      <c r="H7" s="529" t="s">
        <v>576</v>
      </c>
    </row>
    <row r="8" spans="1:19" ht="15">
      <c r="A8" s="862" t="s">
        <v>1045</v>
      </c>
      <c r="B8" s="436" t="s">
        <v>589</v>
      </c>
      <c r="C8" s="530">
        <v>21400053.2</v>
      </c>
      <c r="D8" s="531">
        <v>782</v>
      </c>
      <c r="E8" s="532">
        <v>0.0022270000000000002</v>
      </c>
      <c r="F8" s="532">
        <v>0.015298</v>
      </c>
      <c r="G8" s="532">
        <v>0.015376</v>
      </c>
      <c r="H8" s="532">
        <v>0.019455000000000004</v>
      </c>
      <c r="P8" s="533">
        <f>(E8*C8)/C24</f>
        <v>0.0001222222730377233</v>
      </c>
      <c r="Q8" s="533">
        <f>(F8*C8)/C24</f>
        <v>0.0008395852415496592</v>
      </c>
      <c r="R8" s="533">
        <f>(G8*C8)/C24</f>
        <v>0.0008438660396174376</v>
      </c>
      <c r="S8" s="533">
        <f>(H8*C8)/C24</f>
        <v>0.001067729825751642</v>
      </c>
    </row>
    <row r="9" spans="1:19" ht="15">
      <c r="A9" s="862" t="s">
        <v>1045</v>
      </c>
      <c r="B9" s="436" t="s">
        <v>587</v>
      </c>
      <c r="C9" s="530">
        <v>48607060.6</v>
      </c>
      <c r="D9" s="531">
        <v>1916</v>
      </c>
      <c r="E9" s="532">
        <v>0.009987000000000001</v>
      </c>
      <c r="F9" s="532">
        <v>0.007781000000000001</v>
      </c>
      <c r="G9" s="532">
        <v>0.009194</v>
      </c>
      <c r="H9" s="532">
        <v>0.010564</v>
      </c>
      <c r="P9" s="533">
        <f>(E9*C9)/C24</f>
        <v>0.0012449436519327952</v>
      </c>
      <c r="Q9" s="533">
        <f>(F9*C9)/C24</f>
        <v>0.000969951592639339</v>
      </c>
      <c r="R9" s="533">
        <f>(G9*C9)/C24</f>
        <v>0.0011460911120326541</v>
      </c>
      <c r="S9" s="533">
        <f>(H9*C9)/C24</f>
        <v>0.001316870405428862</v>
      </c>
    </row>
    <row r="10" spans="1:19" ht="15">
      <c r="A10" s="862" t="s">
        <v>1101</v>
      </c>
      <c r="B10" s="436" t="s">
        <v>596</v>
      </c>
      <c r="C10" s="530">
        <v>8367159.29</v>
      </c>
      <c r="D10" s="531">
        <v>461</v>
      </c>
      <c r="E10" s="532">
        <v>-0.003967</v>
      </c>
      <c r="F10" s="532">
        <v>0.0029070000000000003</v>
      </c>
      <c r="G10" s="532">
        <v>0.006198</v>
      </c>
      <c r="H10" s="532">
        <v>0.008667000000000001</v>
      </c>
      <c r="P10" s="533">
        <f>(E10*C10)/C24</f>
        <v>-8.512468614587735E-05</v>
      </c>
      <c r="Q10" s="533">
        <f>(F10*C10)/C24</f>
        <v>6.237899234334899E-05</v>
      </c>
      <c r="R10" s="533">
        <f>(G10*C10)/C24</f>
        <v>0.0001329979341396894</v>
      </c>
      <c r="S10" s="533">
        <f>(H10*C10)/C24</f>
        <v>0.00018597823413822007</v>
      </c>
    </row>
    <row r="11" spans="1:19" ht="15">
      <c r="A11" s="862" t="s">
        <v>1101</v>
      </c>
      <c r="B11" s="436" t="s">
        <v>599</v>
      </c>
      <c r="C11" s="530">
        <v>14190375.12</v>
      </c>
      <c r="D11" s="531">
        <v>1326</v>
      </c>
      <c r="E11" s="532">
        <v>0.008646000000000001</v>
      </c>
      <c r="F11" s="532">
        <v>0.011848000000000001</v>
      </c>
      <c r="G11" s="532">
        <v>0.014055000000000003</v>
      </c>
      <c r="H11" s="532">
        <v>0.013630000000000001</v>
      </c>
      <c r="P11" s="533">
        <f>(E11*C11)/C24</f>
        <v>0.00031464757831978457</v>
      </c>
      <c r="Q11" s="533">
        <f>(F11*C11)/C24</f>
        <v>0.00043117563126680636</v>
      </c>
      <c r="R11" s="533">
        <f>(G11*C11)/C24</f>
        <v>0.0005114933741943757</v>
      </c>
      <c r="S11" s="533">
        <f>(H11*C11)/C24</f>
        <v>0.0004960266588594337</v>
      </c>
    </row>
    <row r="12" spans="1:19" ht="15">
      <c r="A12" s="862" t="s">
        <v>1046</v>
      </c>
      <c r="B12" s="436" t="s">
        <v>606</v>
      </c>
      <c r="C12" s="530">
        <v>5089843.19</v>
      </c>
      <c r="D12" s="531">
        <v>246</v>
      </c>
      <c r="E12" s="532">
        <v>0.014607000000000002</v>
      </c>
      <c r="F12" s="532">
        <v>0.014921</v>
      </c>
      <c r="G12" s="532">
        <v>0.015743000000000004</v>
      </c>
      <c r="H12" s="532">
        <v>0.015252000000000002</v>
      </c>
      <c r="P12" s="533">
        <f>(E12*C12)/C24</f>
        <v>0.00019066927628415213</v>
      </c>
      <c r="Q12" s="533">
        <f>(F12*C12)/C24</f>
        <v>0.00019476800653356842</v>
      </c>
      <c r="R12" s="533">
        <f>(G12*C12)/C24</f>
        <v>0.00020549780355592575</v>
      </c>
      <c r="S12" s="533">
        <f>(H12*C12)/C24</f>
        <v>0.00019908864256081937</v>
      </c>
    </row>
    <row r="13" spans="1:19" ht="15">
      <c r="A13" s="862" t="s">
        <v>1046</v>
      </c>
      <c r="B13" s="436" t="s">
        <v>314</v>
      </c>
      <c r="C13" s="530">
        <v>14783284</v>
      </c>
      <c r="D13" s="531">
        <v>1914</v>
      </c>
      <c r="E13" s="532">
        <v>0.023582000000000002</v>
      </c>
      <c r="F13" s="532">
        <v>0.018716</v>
      </c>
      <c r="G13" s="532">
        <v>0.016339000000000003</v>
      </c>
      <c r="H13" s="532">
        <v>0.018421</v>
      </c>
      <c r="P13" s="533">
        <f>(E13*C13)/C24</f>
        <v>0.0008940603630436342</v>
      </c>
      <c r="Q13" s="533">
        <f>(F13*C13)/C24</f>
        <v>0.0007095765310289483</v>
      </c>
      <c r="R13" s="533">
        <f>(G13*C13)/C24</f>
        <v>0.0006194577335158147</v>
      </c>
      <c r="S13" s="533">
        <f>(H13*C13)/C24</f>
        <v>0.0006983922461040957</v>
      </c>
    </row>
    <row r="14" spans="1:19" ht="15">
      <c r="A14" s="862" t="s">
        <v>1046</v>
      </c>
      <c r="B14" s="436" t="s">
        <v>601</v>
      </c>
      <c r="C14" s="530">
        <v>10836739.03</v>
      </c>
      <c r="D14" s="531">
        <v>601</v>
      </c>
      <c r="E14" s="532">
        <v>0.021313000000000002</v>
      </c>
      <c r="F14" s="532">
        <v>0.030172</v>
      </c>
      <c r="G14" s="532">
        <v>0.042293000000000004</v>
      </c>
      <c r="H14" s="532">
        <v>0.042384000000000005</v>
      </c>
      <c r="P14" s="533">
        <f>(E14*C14)/C24</f>
        <v>0.0005923228490596074</v>
      </c>
      <c r="Q14" s="533">
        <f>(F14*C14)/C24</f>
        <v>0.0008385288322538578</v>
      </c>
      <c r="R14" s="533">
        <f>(G14*C14)/C24</f>
        <v>0.0011753910878467592</v>
      </c>
      <c r="S14" s="533">
        <f>(H14*C14)/C24</f>
        <v>0.0011779201254887815</v>
      </c>
    </row>
    <row r="15" spans="1:19" ht="15">
      <c r="A15" s="862" t="s">
        <v>1046</v>
      </c>
      <c r="B15" s="436" t="s">
        <v>602</v>
      </c>
      <c r="C15" s="530">
        <v>10125590.35</v>
      </c>
      <c r="D15" s="531">
        <v>240</v>
      </c>
      <c r="E15" s="532">
        <v>0.019931000000000004</v>
      </c>
      <c r="F15" s="532">
        <v>0.020636</v>
      </c>
      <c r="G15" s="532">
        <v>0.019739000000000003</v>
      </c>
      <c r="H15" s="532">
        <v>0.022123000000000004</v>
      </c>
      <c r="P15" s="533">
        <f>(E15*C15)/C24</f>
        <v>0.0005175647960078214</v>
      </c>
      <c r="Q15" s="533">
        <f>(F15*C15)/C24</f>
        <v>0.0005358721153187195</v>
      </c>
      <c r="R15" s="533">
        <f>(G15*C15)/C24</f>
        <v>0.0005125789728763426</v>
      </c>
      <c r="S15" s="533">
        <f>(H15*C15)/C24</f>
        <v>0.0005744862767588696</v>
      </c>
    </row>
    <row r="16" spans="1:19" ht="15">
      <c r="A16" s="862" t="s">
        <v>1046</v>
      </c>
      <c r="B16" s="436" t="s">
        <v>1102</v>
      </c>
      <c r="C16" s="530">
        <v>5780576.86</v>
      </c>
      <c r="D16" s="531">
        <v>287</v>
      </c>
      <c r="E16" s="532">
        <v>0.022535000000000003</v>
      </c>
      <c r="F16" s="532">
        <v>0.041876000000000003</v>
      </c>
      <c r="G16" s="532">
        <v>0.034213</v>
      </c>
      <c r="H16" s="534">
        <v>0.033523000000000004</v>
      </c>
      <c r="P16" s="533">
        <f>(E16*C16)/C24</f>
        <v>0.00033407503971486055</v>
      </c>
      <c r="Q16" s="533">
        <f>(F16*C16)/C24</f>
        <v>0.0006207999273618593</v>
      </c>
      <c r="R16" s="533">
        <f>(G16*C16)/C24</f>
        <v>0.0005071981066680507</v>
      </c>
      <c r="S16" s="533">
        <f>(H16*C16)/C24</f>
        <v>0.0004969690506483812</v>
      </c>
    </row>
    <row r="17" spans="1:19" ht="15">
      <c r="A17" s="862" t="s">
        <v>1103</v>
      </c>
      <c r="B17" s="436" t="s">
        <v>608</v>
      </c>
      <c r="C17" s="530">
        <v>23674248.26</v>
      </c>
      <c r="D17" s="531">
        <v>1635</v>
      </c>
      <c r="E17" s="532">
        <v>0.008650000000000001</v>
      </c>
      <c r="F17" s="532">
        <v>0.009893</v>
      </c>
      <c r="G17" s="532">
        <v>0.009680000000000001</v>
      </c>
      <c r="H17" s="532">
        <v>0.009828000000000002</v>
      </c>
      <c r="P17" s="533">
        <f>(E17*C17)/C24</f>
        <v>0.0005251792894266779</v>
      </c>
      <c r="Q17" s="533">
        <f>(F17*C17)/C24</f>
        <v>0.0006006472497454479</v>
      </c>
      <c r="R17" s="533">
        <f>(G17*C17)/C24</f>
        <v>0.0005877150892081204</v>
      </c>
      <c r="S17" s="533">
        <f>(H17*C17)/C24</f>
        <v>0.0005967008157786579</v>
      </c>
    </row>
    <row r="18" spans="1:19" ht="15">
      <c r="A18" s="862" t="s">
        <v>1103</v>
      </c>
      <c r="B18" s="436" t="s">
        <v>580</v>
      </c>
      <c r="C18" s="530">
        <v>42715907.59</v>
      </c>
      <c r="D18" s="531">
        <v>3763</v>
      </c>
      <c r="E18" s="532">
        <v>0.0026360000000000003</v>
      </c>
      <c r="F18" s="532">
        <v>0.0028020000000000002</v>
      </c>
      <c r="G18" s="532">
        <v>0.002687</v>
      </c>
      <c r="H18" s="532">
        <v>0.0024950000000000003</v>
      </c>
      <c r="P18" s="533">
        <f>(E18*C18)/C24</f>
        <v>0.000288768841461328</v>
      </c>
      <c r="Q18" s="533">
        <f>(F18*C18)/C24</f>
        <v>0.00030695382920130544</v>
      </c>
      <c r="R18" s="533">
        <f>(G18*C18)/C24</f>
        <v>0.0002943557955260199</v>
      </c>
      <c r="S18" s="533">
        <f>(H18*C18)/C24</f>
        <v>0.00027332255669423877</v>
      </c>
    </row>
    <row r="19" spans="1:19" ht="15">
      <c r="A19" s="862" t="s">
        <v>1103</v>
      </c>
      <c r="B19" s="436" t="s">
        <v>598</v>
      </c>
      <c r="C19" s="530">
        <v>44223108.01</v>
      </c>
      <c r="D19" s="531">
        <v>5774</v>
      </c>
      <c r="E19" s="532">
        <v>0.005994</v>
      </c>
      <c r="F19" s="532">
        <v>0.005401</v>
      </c>
      <c r="G19" s="532">
        <v>0.004811</v>
      </c>
      <c r="H19" s="532">
        <v>0.004508000000000001</v>
      </c>
      <c r="P19" s="533">
        <f>(E19*C19)/C24</f>
        <v>0.0006798001976104416</v>
      </c>
      <c r="Q19" s="533">
        <f>(F19*C19)/C24</f>
        <v>0.0006125460239062388</v>
      </c>
      <c r="R19" s="533">
        <f>(G19*C19)/C24</f>
        <v>0.0005456320905411803</v>
      </c>
      <c r="S19" s="533">
        <f>(H19*C19)/C24</f>
        <v>0.0005112678162875995</v>
      </c>
    </row>
    <row r="20" spans="1:19" ht="15">
      <c r="A20" s="862" t="s">
        <v>1104</v>
      </c>
      <c r="B20" s="436" t="s">
        <v>591</v>
      </c>
      <c r="C20" s="530">
        <v>39387820</v>
      </c>
      <c r="D20" s="531">
        <v>3101</v>
      </c>
      <c r="E20" s="532">
        <v>0.009149000000000001</v>
      </c>
      <c r="F20" s="532">
        <v>0.009378000000000001</v>
      </c>
      <c r="G20" s="532">
        <v>0.0063230000000000005</v>
      </c>
      <c r="H20" s="532">
        <v>0.006759</v>
      </c>
      <c r="P20" s="533">
        <f>(E20*C20)/C24</f>
        <v>0.0009241678547099439</v>
      </c>
      <c r="Q20" s="533">
        <f>(F20*C20)/C24</f>
        <v>0.000947299829650219</v>
      </c>
      <c r="R20" s="533">
        <f>(G20*C20)/C24</f>
        <v>0.0006387051421282081</v>
      </c>
      <c r="S20" s="533">
        <f>(H20*C20)/C24</f>
        <v>0.0006827468062066359</v>
      </c>
    </row>
    <row r="21" spans="1:19" ht="15">
      <c r="A21" s="862" t="s">
        <v>1104</v>
      </c>
      <c r="B21" s="436" t="s">
        <v>595</v>
      </c>
      <c r="C21" s="530">
        <v>76701526.25</v>
      </c>
      <c r="D21" s="531">
        <v>5925</v>
      </c>
      <c r="E21" s="532">
        <v>0.015210000000000001</v>
      </c>
      <c r="F21" s="532">
        <v>0.010828</v>
      </c>
      <c r="G21" s="532">
        <v>0.009849</v>
      </c>
      <c r="H21" s="532">
        <v>0.008926</v>
      </c>
      <c r="P21" s="533">
        <f>(E21*C21)/C24</f>
        <v>0.0029919098680790683</v>
      </c>
      <c r="Q21" s="533">
        <f>(F21*C21)/C24</f>
        <v>0.0021299408317922517</v>
      </c>
      <c r="R21" s="533">
        <f>(G21*C21)/C24</f>
        <v>0.00193736491063187</v>
      </c>
      <c r="S21" s="533">
        <f>(H21*C21)/C24</f>
        <v>0.0017558045682099777</v>
      </c>
    </row>
    <row r="22" spans="1:19" ht="22.5">
      <c r="A22" s="535" t="s">
        <v>1405</v>
      </c>
      <c r="B22" s="436" t="s">
        <v>731</v>
      </c>
      <c r="C22" s="530">
        <v>451303.81</v>
      </c>
      <c r="D22" s="531">
        <v>4</v>
      </c>
      <c r="E22" s="532">
        <v>0.017131000000000004</v>
      </c>
      <c r="F22" s="532">
        <v>0.01716</v>
      </c>
      <c r="G22" s="532">
        <v>0.015423000000000003</v>
      </c>
      <c r="H22" s="532">
        <v>0.011806</v>
      </c>
      <c r="P22" s="533">
        <f>(E22*C22)/C24</f>
        <v>1.982745629623544E-05</v>
      </c>
      <c r="Q22" s="533">
        <f>(F22*C22)/C24</f>
        <v>1.986102095869477E-05</v>
      </c>
      <c r="R22" s="533">
        <f>(G22*C22)/C24</f>
        <v>1.7850613417596124E-05</v>
      </c>
      <c r="S22" s="533">
        <f>(H22*C22)/C24</f>
        <v>1.36642898274097E-05</v>
      </c>
    </row>
    <row r="23" spans="1:19" ht="15">
      <c r="A23" s="535" t="s">
        <v>1105</v>
      </c>
      <c r="B23" s="436" t="s">
        <v>622</v>
      </c>
      <c r="C23" s="530">
        <v>23593666.22</v>
      </c>
      <c r="D23" s="531">
        <v>1619</v>
      </c>
      <c r="E23" s="532">
        <v>0.025118000000000005</v>
      </c>
      <c r="F23" s="532">
        <v>0.031491000000000005</v>
      </c>
      <c r="G23" s="532">
        <v>0.025048</v>
      </c>
      <c r="H23" s="532">
        <v>0.012971000000000002</v>
      </c>
      <c r="P23" s="533">
        <f>(E23*C23)/C24</f>
        <v>0.0015198326620611134</v>
      </c>
      <c r="Q23" s="533">
        <f>(F23*C23)/C24</f>
        <v>0.0019054482984698828</v>
      </c>
      <c r="R23" s="533">
        <f>(G23*C23)/C24</f>
        <v>0.001515597122354756</v>
      </c>
      <c r="S23" s="533">
        <f>(H23*C23)/C24</f>
        <v>0.0007848455075879728</v>
      </c>
    </row>
    <row r="24" spans="1:8" ht="15">
      <c r="A24" s="536" t="s">
        <v>583</v>
      </c>
      <c r="B24" s="537"/>
      <c r="C24" s="538">
        <f>SUM(C8:C23)</f>
        <v>389928261.78</v>
      </c>
      <c r="D24" s="538">
        <f>SUM(D8:D23)</f>
        <v>29594</v>
      </c>
      <c r="E24" s="539"/>
      <c r="F24" s="539"/>
      <c r="G24" s="539"/>
      <c r="H24" s="539"/>
    </row>
    <row r="25" spans="1:8" ht="15">
      <c r="A25" s="540" t="s">
        <v>584</v>
      </c>
      <c r="B25" s="537"/>
      <c r="C25" s="541"/>
      <c r="D25" s="542"/>
      <c r="E25" s="543">
        <f>SUM(P8:P23)</f>
        <v>0.011074867310899308</v>
      </c>
      <c r="F25" s="543">
        <f>SUM(Q8:Q23)</f>
        <v>0.011725333954020147</v>
      </c>
      <c r="G25" s="543">
        <f>SUM(R8:R23)</f>
        <v>0.011191792928254798</v>
      </c>
      <c r="H25" s="543">
        <f>SUM(S8:S23)</f>
        <v>0.010831813826331598</v>
      </c>
    </row>
    <row r="26" spans="1:8" ht="5.25" customHeight="1">
      <c r="A26" s="544"/>
      <c r="B26" s="545"/>
      <c r="C26" s="546"/>
      <c r="D26" s="547"/>
      <c r="E26" s="548"/>
      <c r="F26" s="548"/>
      <c r="G26" s="548"/>
      <c r="H26" s="548"/>
    </row>
    <row r="27" spans="1:8" ht="15">
      <c r="A27" s="386" t="s">
        <v>585</v>
      </c>
      <c r="B27" s="537"/>
      <c r="C27" s="549"/>
      <c r="D27" s="542"/>
      <c r="E27" s="541"/>
      <c r="F27" s="541"/>
      <c r="G27" s="541"/>
      <c r="H27" s="541"/>
    </row>
  </sheetData>
  <sheetProtection/>
  <mergeCells count="13">
    <mergeCell ref="A17:A19"/>
    <mergeCell ref="A20:A21"/>
    <mergeCell ref="A2:H2"/>
    <mergeCell ref="A3:H3"/>
    <mergeCell ref="A4:H4"/>
    <mergeCell ref="A6:A7"/>
    <mergeCell ref="B6:B7"/>
    <mergeCell ref="C6:C7"/>
    <mergeCell ref="D6:D7"/>
    <mergeCell ref="E6:H6"/>
    <mergeCell ref="A8:A9"/>
    <mergeCell ref="A10:A11"/>
    <mergeCell ref="A12:A16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A45" sqref="A45:H45"/>
    </sheetView>
  </sheetViews>
  <sheetFormatPr defaultColWidth="11.421875" defaultRowHeight="12.75"/>
  <cols>
    <col min="1" max="1" width="31.140625" style="334" customWidth="1"/>
    <col min="2" max="2" width="26.7109375" style="334" customWidth="1"/>
    <col min="3" max="8" width="14.57421875" style="334" customWidth="1"/>
    <col min="9" max="16384" width="11.421875" style="334" customWidth="1"/>
  </cols>
  <sheetData>
    <row r="1" spans="1:19" ht="15">
      <c r="A1" s="877" t="s">
        <v>1792</v>
      </c>
      <c r="B1" s="877"/>
      <c r="C1" s="877"/>
      <c r="D1" s="877"/>
      <c r="E1" s="877"/>
      <c r="F1" s="877"/>
      <c r="G1" s="877"/>
      <c r="H1" s="877"/>
      <c r="P1" s="533"/>
      <c r="Q1" s="533"/>
      <c r="R1" s="533"/>
      <c r="S1" s="533"/>
    </row>
    <row r="2" spans="1:19" ht="15">
      <c r="A2" s="884" t="s">
        <v>1714</v>
      </c>
      <c r="B2" s="884"/>
      <c r="C2" s="884"/>
      <c r="D2" s="884"/>
      <c r="E2" s="884"/>
      <c r="F2" s="884"/>
      <c r="G2" s="884"/>
      <c r="H2" s="884"/>
      <c r="P2" s="533"/>
      <c r="Q2" s="533"/>
      <c r="R2" s="533"/>
      <c r="S2" s="533"/>
    </row>
    <row r="3" spans="1:19" ht="15">
      <c r="A3" s="877" t="s">
        <v>405</v>
      </c>
      <c r="B3" s="877"/>
      <c r="C3" s="877"/>
      <c r="D3" s="877"/>
      <c r="E3" s="877"/>
      <c r="F3" s="877"/>
      <c r="G3" s="877"/>
      <c r="H3" s="877"/>
      <c r="P3" s="533"/>
      <c r="Q3" s="533"/>
      <c r="R3" s="533"/>
      <c r="S3" s="533"/>
    </row>
    <row r="4" spans="1:19" ht="3.75" customHeight="1">
      <c r="A4" s="401"/>
      <c r="B4" s="401"/>
      <c r="C4" s="401"/>
      <c r="D4" s="401"/>
      <c r="E4" s="401"/>
      <c r="F4" s="401"/>
      <c r="G4" s="401"/>
      <c r="H4" s="401"/>
      <c r="P4" s="533"/>
      <c r="Q4" s="533"/>
      <c r="R4" s="533"/>
      <c r="S4" s="533"/>
    </row>
    <row r="5" spans="1:19" ht="15.75" thickBot="1">
      <c r="A5" s="885" t="s">
        <v>568</v>
      </c>
      <c r="B5" s="886" t="s">
        <v>569</v>
      </c>
      <c r="C5" s="887" t="s">
        <v>633</v>
      </c>
      <c r="D5" s="887" t="s">
        <v>571</v>
      </c>
      <c r="E5" s="888" t="s">
        <v>572</v>
      </c>
      <c r="F5" s="888"/>
      <c r="G5" s="888"/>
      <c r="H5" s="888"/>
      <c r="P5" s="550"/>
      <c r="Q5" s="550"/>
      <c r="R5" s="550"/>
      <c r="S5" s="550"/>
    </row>
    <row r="6" spans="1:19" ht="15">
      <c r="A6" s="885"/>
      <c r="B6" s="886"/>
      <c r="C6" s="887"/>
      <c r="D6" s="887"/>
      <c r="E6" s="551" t="s">
        <v>573</v>
      </c>
      <c r="F6" s="551" t="s">
        <v>574</v>
      </c>
      <c r="G6" s="551" t="s">
        <v>575</v>
      </c>
      <c r="H6" s="551" t="s">
        <v>576</v>
      </c>
      <c r="P6" s="550"/>
      <c r="Q6" s="550"/>
      <c r="R6" s="550"/>
      <c r="S6" s="550"/>
    </row>
    <row r="7" spans="1:19" ht="15">
      <c r="A7" s="862" t="s">
        <v>1045</v>
      </c>
      <c r="B7" s="552" t="s">
        <v>592</v>
      </c>
      <c r="C7" s="553">
        <v>135052427.34</v>
      </c>
      <c r="D7" s="554">
        <v>1314</v>
      </c>
      <c r="E7" s="555">
        <v>-0.020534</v>
      </c>
      <c r="F7" s="555">
        <v>0.008063</v>
      </c>
      <c r="G7" s="555">
        <v>0.010811000000000001</v>
      </c>
      <c r="H7" s="555">
        <v>0.013566000000000002</v>
      </c>
      <c r="P7" s="550">
        <v>-0.0011282593749669385</v>
      </c>
      <c r="Q7" s="550">
        <v>0.0004430288955078615</v>
      </c>
      <c r="R7" s="550">
        <v>0.0005940202640872491</v>
      </c>
      <c r="S7" s="550">
        <v>0.0007453962540567591</v>
      </c>
    </row>
    <row r="8" spans="1:19" ht="15">
      <c r="A8" s="862" t="s">
        <v>1045</v>
      </c>
      <c r="B8" s="552" t="s">
        <v>1676</v>
      </c>
      <c r="C8" s="553">
        <v>120936857.45</v>
      </c>
      <c r="D8" s="554">
        <v>1016</v>
      </c>
      <c r="E8" s="555">
        <v>-0.0016960000000000002</v>
      </c>
      <c r="F8" s="555">
        <v>0.021767</v>
      </c>
      <c r="G8" s="555">
        <v>0.018562000000000002</v>
      </c>
      <c r="H8" s="555">
        <v>0.020964000000000003</v>
      </c>
      <c r="P8" s="550">
        <v>-8.344830621380875E-05</v>
      </c>
      <c r="Q8" s="550">
        <v>0.0010710019347617776</v>
      </c>
      <c r="R8" s="550">
        <v>0.0009133062853424044</v>
      </c>
      <c r="S8" s="550">
        <v>0.0010314919171381407</v>
      </c>
    </row>
    <row r="9" spans="1:19" ht="15">
      <c r="A9" s="868" t="s">
        <v>1101</v>
      </c>
      <c r="B9" s="552" t="s">
        <v>1772</v>
      </c>
      <c r="C9" s="553">
        <v>48071402.59</v>
      </c>
      <c r="D9" s="554">
        <v>3</v>
      </c>
      <c r="E9" s="555" t="s">
        <v>1031</v>
      </c>
      <c r="F9" s="555" t="s">
        <v>1031</v>
      </c>
      <c r="G9" s="555" t="s">
        <v>1031</v>
      </c>
      <c r="H9" s="555" t="s">
        <v>1031</v>
      </c>
      <c r="P9" s="550"/>
      <c r="Q9" s="550"/>
      <c r="R9" s="550"/>
      <c r="S9" s="550"/>
    </row>
    <row r="10" spans="1:19" ht="15">
      <c r="A10" s="868" t="s">
        <v>1101</v>
      </c>
      <c r="B10" s="552" t="s">
        <v>600</v>
      </c>
      <c r="C10" s="553">
        <v>285626411</v>
      </c>
      <c r="D10" s="554">
        <v>1890</v>
      </c>
      <c r="E10" s="555">
        <v>0.023484</v>
      </c>
      <c r="F10" s="555">
        <v>0.013518</v>
      </c>
      <c r="G10" s="555">
        <v>0.008275000000000001</v>
      </c>
      <c r="H10" s="555">
        <v>0.009432000000000001</v>
      </c>
      <c r="P10" s="550">
        <v>0.0027289993574631847</v>
      </c>
      <c r="Q10" s="550">
        <v>0.0015708828697916595</v>
      </c>
      <c r="R10" s="550">
        <v>0.0009616108705079142</v>
      </c>
      <c r="S10" s="550">
        <v>0.0010960620822514375</v>
      </c>
    </row>
    <row r="11" spans="1:19" ht="15">
      <c r="A11" s="436" t="s">
        <v>1046</v>
      </c>
      <c r="B11" s="552" t="s">
        <v>732</v>
      </c>
      <c r="C11" s="553">
        <v>217065535.63</v>
      </c>
      <c r="D11" s="554">
        <v>1626</v>
      </c>
      <c r="E11" s="555">
        <v>0.031253</v>
      </c>
      <c r="F11" s="555">
        <v>0.035063000000000004</v>
      </c>
      <c r="G11" s="555">
        <v>0.029599000000000004</v>
      </c>
      <c r="H11" s="555">
        <v>0.022771000000000003</v>
      </c>
      <c r="P11" s="550">
        <v>0.0027600413277187263</v>
      </c>
      <c r="Q11" s="550">
        <v>0.0030965132650882066</v>
      </c>
      <c r="R11" s="550">
        <v>0.0026139718829919236</v>
      </c>
      <c r="S11" s="550">
        <v>0.002010971781060478</v>
      </c>
    </row>
    <row r="12" spans="1:19" ht="15">
      <c r="A12" s="862" t="s">
        <v>1103</v>
      </c>
      <c r="B12" s="552" t="s">
        <v>733</v>
      </c>
      <c r="C12" s="553">
        <v>438103008.53</v>
      </c>
      <c r="D12" s="554">
        <v>6592</v>
      </c>
      <c r="E12" s="555">
        <v>0.006664000000000001</v>
      </c>
      <c r="F12" s="555">
        <v>0.007136000000000001</v>
      </c>
      <c r="G12" s="555">
        <v>0.0068850000000000005</v>
      </c>
      <c r="H12" s="555">
        <v>0.006784000000000001</v>
      </c>
      <c r="P12" s="550">
        <v>0.001187802466682799</v>
      </c>
      <c r="Q12" s="550">
        <v>0.0012719325333506082</v>
      </c>
      <c r="R12" s="550">
        <v>0.001227193875016667</v>
      </c>
      <c r="S12" s="550">
        <v>0.0012091914666830894</v>
      </c>
    </row>
    <row r="13" spans="1:19" ht="15">
      <c r="A13" s="862" t="s">
        <v>1103</v>
      </c>
      <c r="B13" s="552" t="s">
        <v>890</v>
      </c>
      <c r="C13" s="553">
        <v>110666035.84</v>
      </c>
      <c r="D13" s="554">
        <v>2082</v>
      </c>
      <c r="E13" s="555">
        <v>0.011736000000000002</v>
      </c>
      <c r="F13" s="555">
        <v>0.012514</v>
      </c>
      <c r="G13" s="555">
        <v>0.01161</v>
      </c>
      <c r="H13" s="555">
        <v>0.011995000000000002</v>
      </c>
      <c r="P13" s="550">
        <v>0.0005284056505085335</v>
      </c>
      <c r="Q13" s="550">
        <v>0.000563434586781168</v>
      </c>
      <c r="R13" s="550">
        <v>0.0005227325837085952</v>
      </c>
      <c r="S13" s="550">
        <v>0.0005400669544861843</v>
      </c>
    </row>
    <row r="14" spans="1:19" ht="15">
      <c r="A14" s="862" t="s">
        <v>1104</v>
      </c>
      <c r="B14" s="552" t="s">
        <v>1106</v>
      </c>
      <c r="C14" s="553">
        <v>42052455.15</v>
      </c>
      <c r="D14" s="554">
        <v>403</v>
      </c>
      <c r="E14" s="555">
        <v>0.037912</v>
      </c>
      <c r="F14" s="555">
        <v>0.061522</v>
      </c>
      <c r="G14" s="555">
        <v>0.046984000000000005</v>
      </c>
      <c r="H14" s="555">
        <v>0.036293</v>
      </c>
      <c r="P14" s="550">
        <v>0.0006486360030534054</v>
      </c>
      <c r="Q14" s="550">
        <v>0.0010525792408696878</v>
      </c>
      <c r="R14" s="550">
        <v>0.0008038487541533341</v>
      </c>
      <c r="S14" s="550">
        <v>0.0006209365493463082</v>
      </c>
    </row>
    <row r="15" spans="1:19" ht="15">
      <c r="A15" s="862" t="s">
        <v>1104</v>
      </c>
      <c r="B15" s="552" t="s">
        <v>1047</v>
      </c>
      <c r="C15" s="553">
        <v>217209206.84</v>
      </c>
      <c r="D15" s="554">
        <v>2049</v>
      </c>
      <c r="E15" s="555">
        <v>0.0053360000000000005</v>
      </c>
      <c r="F15" s="555">
        <v>0.014529</v>
      </c>
      <c r="G15" s="555">
        <v>0.014082</v>
      </c>
      <c r="H15" s="555">
        <v>0.021310000000000003</v>
      </c>
      <c r="P15" s="550">
        <v>0.0004715492403003507</v>
      </c>
      <c r="Q15" s="550">
        <v>0.0012839465727743245</v>
      </c>
      <c r="R15" s="550">
        <v>0.0012444446030565103</v>
      </c>
      <c r="S15" s="550">
        <v>0.0018831923371065357</v>
      </c>
    </row>
    <row r="16" spans="1:19" ht="15">
      <c r="A16" s="868" t="s">
        <v>1104</v>
      </c>
      <c r="B16" s="552" t="s">
        <v>616</v>
      </c>
      <c r="C16" s="553">
        <v>404560022.88</v>
      </c>
      <c r="D16" s="554">
        <v>4642</v>
      </c>
      <c r="E16" s="555">
        <v>-0.007384000000000001</v>
      </c>
      <c r="F16" s="555">
        <v>0.004884</v>
      </c>
      <c r="G16" s="555">
        <v>0.006413</v>
      </c>
      <c r="H16" s="555">
        <v>0.0071460000000000004</v>
      </c>
      <c r="P16" s="550">
        <v>-0.0012153675932555018</v>
      </c>
      <c r="Q16" s="550">
        <v>0.0008038807320503616</v>
      </c>
      <c r="R16" s="550">
        <v>0.0010555460963634254</v>
      </c>
      <c r="S16" s="550">
        <v>0.0011761940440687723</v>
      </c>
    </row>
    <row r="17" spans="1:19" ht="15">
      <c r="A17" s="450" t="s">
        <v>1405</v>
      </c>
      <c r="B17" s="552" t="s">
        <v>889</v>
      </c>
      <c r="C17" s="553">
        <v>2159562.31</v>
      </c>
      <c r="D17" s="554">
        <v>57</v>
      </c>
      <c r="E17" s="555">
        <v>-0.020856000000000003</v>
      </c>
      <c r="F17" s="555">
        <v>0.0018250000000000002</v>
      </c>
      <c r="G17" s="555">
        <v>0.00051</v>
      </c>
      <c r="H17" s="555">
        <v>0.0011250000000000001</v>
      </c>
      <c r="P17" s="550">
        <v>-1.8324399703738267E-05</v>
      </c>
      <c r="Q17" s="550">
        <v>1.603472835602337E-06</v>
      </c>
      <c r="R17" s="550">
        <v>4.4809377871626946E-07</v>
      </c>
      <c r="S17" s="550">
        <v>9.884421589329475E-07</v>
      </c>
    </row>
    <row r="18" spans="1:19" ht="15">
      <c r="A18" s="868" t="s">
        <v>1105</v>
      </c>
      <c r="B18" s="552" t="s">
        <v>734</v>
      </c>
      <c r="C18" s="553">
        <v>316137664.87</v>
      </c>
      <c r="D18" s="554">
        <v>2440</v>
      </c>
      <c r="E18" s="555">
        <v>0.015756000000000003</v>
      </c>
      <c r="F18" s="555">
        <v>0.010338000000000002</v>
      </c>
      <c r="G18" s="555">
        <v>0.015626</v>
      </c>
      <c r="H18" s="555">
        <v>0.007498</v>
      </c>
      <c r="P18" s="550">
        <v>0.0020265401483243036</v>
      </c>
      <c r="Q18" s="550">
        <v>0.0013296758094298458</v>
      </c>
      <c r="R18" s="550">
        <v>0.0020098195200377996</v>
      </c>
      <c r="S18" s="550">
        <v>0.0009643943914785243</v>
      </c>
    </row>
    <row r="19" spans="1:19" ht="15">
      <c r="A19" s="868" t="s">
        <v>1105</v>
      </c>
      <c r="B19" s="552" t="s">
        <v>842</v>
      </c>
      <c r="C19" s="553">
        <v>120275208.48</v>
      </c>
      <c r="D19" s="554">
        <v>1017</v>
      </c>
      <c r="E19" s="555">
        <v>0.028601</v>
      </c>
      <c r="F19" s="555">
        <v>0.035712</v>
      </c>
      <c r="G19" s="555">
        <v>0.038561000000000005</v>
      </c>
      <c r="H19" s="555">
        <v>0.027828000000000002</v>
      </c>
      <c r="P19" s="550">
        <v>0.0013995561765224004</v>
      </c>
      <c r="Q19" s="550">
        <v>0.0017475245682307596</v>
      </c>
      <c r="R19" s="550">
        <v>0.0018869370204846081</v>
      </c>
      <c r="S19" s="550">
        <v>0.0013617303339136866</v>
      </c>
    </row>
    <row r="20" spans="1:19" ht="409.5" customHeight="1" hidden="1">
      <c r="A20" s="450"/>
      <c r="B20" s="552"/>
      <c r="C20" s="553"/>
      <c r="D20" s="554"/>
      <c r="E20" s="555"/>
      <c r="F20" s="555"/>
      <c r="G20" s="555"/>
      <c r="H20" s="555"/>
      <c r="P20" s="550">
        <v>0</v>
      </c>
      <c r="Q20" s="550">
        <v>0</v>
      </c>
      <c r="R20" s="550">
        <v>0</v>
      </c>
      <c r="S20" s="550">
        <v>0</v>
      </c>
    </row>
    <row r="21" spans="1:19" ht="409.5" customHeight="1" hidden="1">
      <c r="A21" s="450"/>
      <c r="B21" s="552"/>
      <c r="C21" s="553"/>
      <c r="D21" s="554"/>
      <c r="E21" s="555"/>
      <c r="F21" s="555"/>
      <c r="G21" s="555"/>
      <c r="H21" s="555"/>
      <c r="P21" s="550">
        <v>0</v>
      </c>
      <c r="Q21" s="550">
        <v>0</v>
      </c>
      <c r="R21" s="550">
        <v>0</v>
      </c>
      <c r="S21" s="550">
        <v>0</v>
      </c>
    </row>
    <row r="22" spans="1:19" ht="409.5" customHeight="1" hidden="1">
      <c r="A22" s="450"/>
      <c r="B22" s="552"/>
      <c r="C22" s="553"/>
      <c r="D22" s="554"/>
      <c r="E22" s="555"/>
      <c r="F22" s="555"/>
      <c r="G22" s="555"/>
      <c r="H22" s="555"/>
      <c r="P22" s="550">
        <v>0</v>
      </c>
      <c r="Q22" s="550">
        <v>0</v>
      </c>
      <c r="R22" s="550">
        <v>0</v>
      </c>
      <c r="S22" s="550">
        <v>0</v>
      </c>
    </row>
    <row r="23" spans="1:19" ht="409.5" customHeight="1" hidden="1">
      <c r="A23" s="436"/>
      <c r="B23" s="552"/>
      <c r="C23" s="553"/>
      <c r="D23" s="554"/>
      <c r="E23" s="555"/>
      <c r="F23" s="555"/>
      <c r="G23" s="555"/>
      <c r="H23" s="555"/>
      <c r="P23" s="550">
        <v>0</v>
      </c>
      <c r="Q23" s="550">
        <v>0</v>
      </c>
      <c r="R23" s="550">
        <v>0</v>
      </c>
      <c r="S23" s="550">
        <v>0</v>
      </c>
    </row>
    <row r="24" spans="1:19" ht="409.5" customHeight="1" hidden="1">
      <c r="A24" s="436"/>
      <c r="B24" s="552"/>
      <c r="C24" s="553"/>
      <c r="D24" s="554"/>
      <c r="E24" s="555"/>
      <c r="F24" s="555"/>
      <c r="G24" s="555"/>
      <c r="H24" s="555"/>
      <c r="P24" s="550">
        <v>0</v>
      </c>
      <c r="Q24" s="550">
        <v>0</v>
      </c>
      <c r="R24" s="550">
        <v>0</v>
      </c>
      <c r="S24" s="550">
        <v>0</v>
      </c>
    </row>
    <row r="25" spans="1:19" ht="409.5" customHeight="1" hidden="1">
      <c r="A25" s="436"/>
      <c r="B25" s="552"/>
      <c r="C25" s="553"/>
      <c r="D25" s="554"/>
      <c r="E25" s="555"/>
      <c r="F25" s="555"/>
      <c r="G25" s="555"/>
      <c r="H25" s="555"/>
      <c r="P25" s="550">
        <v>0</v>
      </c>
      <c r="Q25" s="550">
        <v>0</v>
      </c>
      <c r="R25" s="550">
        <v>0</v>
      </c>
      <c r="S25" s="550">
        <v>0</v>
      </c>
    </row>
    <row r="26" spans="1:19" ht="409.5" customHeight="1" hidden="1">
      <c r="A26" s="436"/>
      <c r="B26" s="552"/>
      <c r="C26" s="553"/>
      <c r="D26" s="554"/>
      <c r="E26" s="555"/>
      <c r="F26" s="555"/>
      <c r="G26" s="555"/>
      <c r="H26" s="555"/>
      <c r="P26" s="550">
        <v>0</v>
      </c>
      <c r="Q26" s="550">
        <v>0</v>
      </c>
      <c r="R26" s="550">
        <v>0</v>
      </c>
      <c r="S26" s="550">
        <v>0</v>
      </c>
    </row>
    <row r="27" spans="1:19" ht="409.5" customHeight="1" hidden="1">
      <c r="A27" s="436"/>
      <c r="B27" s="552"/>
      <c r="C27" s="553"/>
      <c r="D27" s="554"/>
      <c r="E27" s="555"/>
      <c r="F27" s="555"/>
      <c r="G27" s="555"/>
      <c r="H27" s="555"/>
      <c r="P27" s="550">
        <v>0</v>
      </c>
      <c r="Q27" s="550">
        <v>0</v>
      </c>
      <c r="R27" s="550">
        <v>0</v>
      </c>
      <c r="S27" s="550">
        <v>0</v>
      </c>
    </row>
    <row r="28" spans="1:19" ht="409.5" customHeight="1" hidden="1">
      <c r="A28" s="436"/>
      <c r="B28" s="552"/>
      <c r="C28" s="553"/>
      <c r="D28" s="554"/>
      <c r="E28" s="555"/>
      <c r="F28" s="555"/>
      <c r="G28" s="555"/>
      <c r="H28" s="555"/>
      <c r="P28" s="550">
        <v>0</v>
      </c>
      <c r="Q28" s="550">
        <v>0</v>
      </c>
      <c r="R28" s="550">
        <v>0</v>
      </c>
      <c r="S28" s="550">
        <v>0</v>
      </c>
    </row>
    <row r="29" spans="1:19" ht="409.5" customHeight="1" hidden="1">
      <c r="A29" s="436"/>
      <c r="B29" s="552"/>
      <c r="C29" s="553"/>
      <c r="D29" s="554"/>
      <c r="E29" s="555"/>
      <c r="F29" s="555"/>
      <c r="G29" s="555"/>
      <c r="H29" s="555"/>
      <c r="P29" s="550">
        <v>0</v>
      </c>
      <c r="Q29" s="550">
        <v>0</v>
      </c>
      <c r="R29" s="550">
        <v>0</v>
      </c>
      <c r="S29" s="550">
        <v>0</v>
      </c>
    </row>
    <row r="30" spans="1:19" ht="409.5" customHeight="1" hidden="1">
      <c r="A30" s="436"/>
      <c r="B30" s="552"/>
      <c r="C30" s="553"/>
      <c r="D30" s="554"/>
      <c r="E30" s="555"/>
      <c r="F30" s="555"/>
      <c r="G30" s="555"/>
      <c r="H30" s="555"/>
      <c r="P30" s="550">
        <v>0</v>
      </c>
      <c r="Q30" s="550">
        <v>0</v>
      </c>
      <c r="R30" s="550">
        <v>0</v>
      </c>
      <c r="S30" s="550">
        <v>0</v>
      </c>
    </row>
    <row r="31" spans="1:19" ht="409.5" customHeight="1" hidden="1">
      <c r="A31" s="436"/>
      <c r="B31" s="552"/>
      <c r="C31" s="553"/>
      <c r="D31" s="554"/>
      <c r="E31" s="555"/>
      <c r="F31" s="555"/>
      <c r="G31" s="555"/>
      <c r="H31" s="555"/>
      <c r="P31" s="550">
        <v>0</v>
      </c>
      <c r="Q31" s="550">
        <v>0</v>
      </c>
      <c r="R31" s="550">
        <v>0</v>
      </c>
      <c r="S31" s="550">
        <v>0</v>
      </c>
    </row>
    <row r="32" spans="1:19" ht="409.5" customHeight="1" hidden="1">
      <c r="A32" s="436"/>
      <c r="B32" s="552"/>
      <c r="C32" s="553"/>
      <c r="D32" s="554"/>
      <c r="E32" s="555"/>
      <c r="F32" s="555"/>
      <c r="G32" s="555"/>
      <c r="H32" s="555"/>
      <c r="P32" s="550">
        <v>0</v>
      </c>
      <c r="Q32" s="550">
        <v>0</v>
      </c>
      <c r="R32" s="550">
        <v>0</v>
      </c>
      <c r="S32" s="550">
        <v>0</v>
      </c>
    </row>
    <row r="33" spans="1:19" ht="409.5" customHeight="1" hidden="1">
      <c r="A33" s="436"/>
      <c r="B33" s="552"/>
      <c r="C33" s="553"/>
      <c r="D33" s="554"/>
      <c r="E33" s="555"/>
      <c r="F33" s="555"/>
      <c r="G33" s="555"/>
      <c r="H33" s="555"/>
      <c r="P33" s="550">
        <v>0</v>
      </c>
      <c r="Q33" s="550">
        <v>0</v>
      </c>
      <c r="R33" s="550">
        <v>0</v>
      </c>
      <c r="S33" s="550">
        <v>0</v>
      </c>
    </row>
    <row r="34" spans="1:19" ht="409.5" customHeight="1" hidden="1">
      <c r="A34" s="436"/>
      <c r="B34" s="552"/>
      <c r="C34" s="553"/>
      <c r="D34" s="554"/>
      <c r="E34" s="555"/>
      <c r="F34" s="555"/>
      <c r="G34" s="555"/>
      <c r="H34" s="555"/>
      <c r="P34" s="550">
        <v>0</v>
      </c>
      <c r="Q34" s="550">
        <v>0</v>
      </c>
      <c r="R34" s="550">
        <v>0</v>
      </c>
      <c r="S34" s="550">
        <v>0</v>
      </c>
    </row>
    <row r="35" spans="1:19" ht="409.5" customHeight="1" hidden="1">
      <c r="A35" s="436"/>
      <c r="B35" s="552"/>
      <c r="C35" s="553"/>
      <c r="D35" s="554"/>
      <c r="E35" s="555"/>
      <c r="F35" s="555"/>
      <c r="G35" s="555"/>
      <c r="H35" s="555"/>
      <c r="P35" s="550">
        <v>0</v>
      </c>
      <c r="Q35" s="550">
        <v>0</v>
      </c>
      <c r="R35" s="550">
        <v>0</v>
      </c>
      <c r="S35" s="550">
        <v>0</v>
      </c>
    </row>
    <row r="36" spans="1:19" ht="409.5" customHeight="1" hidden="1">
      <c r="A36" s="436"/>
      <c r="B36" s="552"/>
      <c r="C36" s="553"/>
      <c r="D36" s="554"/>
      <c r="E36" s="555"/>
      <c r="F36" s="555"/>
      <c r="G36" s="555"/>
      <c r="H36" s="555"/>
      <c r="P36" s="550">
        <v>0</v>
      </c>
      <c r="Q36" s="550">
        <v>0</v>
      </c>
      <c r="R36" s="550">
        <v>0</v>
      </c>
      <c r="S36" s="550">
        <v>0</v>
      </c>
    </row>
    <row r="37" spans="1:19" ht="409.5" customHeight="1" hidden="1">
      <c r="A37" s="436"/>
      <c r="B37" s="552"/>
      <c r="C37" s="553"/>
      <c r="D37" s="554"/>
      <c r="E37" s="555"/>
      <c r="F37" s="555"/>
      <c r="G37" s="555"/>
      <c r="H37" s="555"/>
      <c r="P37" s="550">
        <v>0</v>
      </c>
      <c r="Q37" s="550">
        <v>0</v>
      </c>
      <c r="R37" s="550">
        <v>0</v>
      </c>
      <c r="S37" s="550">
        <v>0</v>
      </c>
    </row>
    <row r="38" spans="1:19" ht="409.5" customHeight="1" hidden="1">
      <c r="A38" s="436"/>
      <c r="B38" s="552"/>
      <c r="C38" s="553"/>
      <c r="D38" s="554"/>
      <c r="E38" s="555"/>
      <c r="F38" s="555"/>
      <c r="G38" s="555"/>
      <c r="H38" s="555"/>
      <c r="P38" s="550">
        <v>0</v>
      </c>
      <c r="Q38" s="550">
        <v>0</v>
      </c>
      <c r="R38" s="550">
        <v>0</v>
      </c>
      <c r="S38" s="550">
        <v>0</v>
      </c>
    </row>
    <row r="39" spans="1:19" ht="409.5" customHeight="1" hidden="1">
      <c r="A39" s="436"/>
      <c r="B39" s="552"/>
      <c r="C39" s="553"/>
      <c r="D39" s="554"/>
      <c r="E39" s="555"/>
      <c r="F39" s="555"/>
      <c r="G39" s="555"/>
      <c r="H39" s="555"/>
      <c r="P39" s="550">
        <v>0</v>
      </c>
      <c r="Q39" s="550">
        <v>0</v>
      </c>
      <c r="R39" s="550">
        <v>0</v>
      </c>
      <c r="S39" s="550">
        <v>0</v>
      </c>
    </row>
    <row r="40" spans="1:19" ht="409.5" customHeight="1" hidden="1">
      <c r="A40" s="436"/>
      <c r="B40" s="552"/>
      <c r="C40" s="553"/>
      <c r="D40" s="554"/>
      <c r="E40" s="555"/>
      <c r="F40" s="555"/>
      <c r="G40" s="555"/>
      <c r="H40" s="555"/>
      <c r="P40" s="550">
        <v>0</v>
      </c>
      <c r="Q40" s="550">
        <v>0</v>
      </c>
      <c r="R40" s="550">
        <v>0</v>
      </c>
      <c r="S40" s="550">
        <v>0</v>
      </c>
    </row>
    <row r="41" spans="1:19" ht="15">
      <c r="A41" s="540" t="s">
        <v>583</v>
      </c>
      <c r="B41" s="540"/>
      <c r="C41" s="556">
        <v>2457915798.91</v>
      </c>
      <c r="D41" s="556">
        <v>25131</v>
      </c>
      <c r="E41" s="557"/>
      <c r="F41" s="558"/>
      <c r="G41" s="558"/>
      <c r="H41" s="558"/>
      <c r="P41" s="550"/>
      <c r="Q41" s="550"/>
      <c r="R41" s="550"/>
      <c r="S41" s="550"/>
    </row>
    <row r="42" spans="1:19" ht="15">
      <c r="A42" s="559" t="s">
        <v>621</v>
      </c>
      <c r="B42" s="560"/>
      <c r="C42" s="561"/>
      <c r="D42" s="562"/>
      <c r="E42" s="563">
        <v>0.009492</v>
      </c>
      <c r="F42" s="563">
        <v>0.01452</v>
      </c>
      <c r="G42" s="563">
        <v>0.01411</v>
      </c>
      <c r="H42" s="563">
        <v>0.012893</v>
      </c>
      <c r="P42" s="550"/>
      <c r="Q42" s="550"/>
      <c r="R42" s="550"/>
      <c r="S42" s="550"/>
    </row>
    <row r="43" spans="1:19" ht="15">
      <c r="A43" s="386" t="s">
        <v>585</v>
      </c>
      <c r="B43" s="527"/>
      <c r="C43" s="527"/>
      <c r="D43" s="527"/>
      <c r="E43" s="564"/>
      <c r="F43" s="564"/>
      <c r="G43" s="564"/>
      <c r="H43" s="527"/>
      <c r="P43" s="550"/>
      <c r="Q43" s="550"/>
      <c r="R43" s="550"/>
      <c r="S43" s="550"/>
    </row>
    <row r="44" spans="1:19" ht="15">
      <c r="A44" s="401"/>
      <c r="B44" s="401"/>
      <c r="C44" s="401"/>
      <c r="D44" s="401"/>
      <c r="E44" s="401"/>
      <c r="F44" s="401"/>
      <c r="G44" s="401"/>
      <c r="H44" s="401"/>
      <c r="P44" s="550"/>
      <c r="Q44" s="550"/>
      <c r="R44" s="550"/>
      <c r="S44" s="550"/>
    </row>
    <row r="45" spans="1:19" ht="15">
      <c r="A45" s="877" t="s">
        <v>1793</v>
      </c>
      <c r="B45" s="877"/>
      <c r="C45" s="877"/>
      <c r="D45" s="877"/>
      <c r="E45" s="877"/>
      <c r="F45" s="877"/>
      <c r="G45" s="877"/>
      <c r="H45" s="877"/>
      <c r="P45" s="550"/>
      <c r="Q45" s="550"/>
      <c r="R45" s="550"/>
      <c r="S45" s="550"/>
    </row>
    <row r="46" spans="1:19" ht="15">
      <c r="A46" s="884" t="s">
        <v>1714</v>
      </c>
      <c r="B46" s="884"/>
      <c r="C46" s="884"/>
      <c r="D46" s="884"/>
      <c r="E46" s="884"/>
      <c r="F46" s="884"/>
      <c r="G46" s="884"/>
      <c r="H46" s="884"/>
      <c r="P46" s="550"/>
      <c r="Q46" s="550"/>
      <c r="R46" s="550"/>
      <c r="S46" s="550"/>
    </row>
    <row r="47" spans="1:19" ht="15">
      <c r="A47" s="877" t="s">
        <v>634</v>
      </c>
      <c r="B47" s="877"/>
      <c r="C47" s="877"/>
      <c r="D47" s="877"/>
      <c r="E47" s="877"/>
      <c r="F47" s="877"/>
      <c r="G47" s="877"/>
      <c r="H47" s="877"/>
      <c r="P47" s="550"/>
      <c r="Q47" s="550"/>
      <c r="R47" s="550"/>
      <c r="S47" s="550"/>
    </row>
    <row r="48" spans="1:19" ht="3.75" customHeight="1">
      <c r="A48" s="429"/>
      <c r="B48" s="429"/>
      <c r="C48" s="429"/>
      <c r="D48" s="429"/>
      <c r="E48" s="429"/>
      <c r="F48" s="429"/>
      <c r="G48" s="429"/>
      <c r="H48" s="429"/>
      <c r="P48" s="550"/>
      <c r="Q48" s="550"/>
      <c r="R48" s="550"/>
      <c r="S48" s="550"/>
    </row>
    <row r="49" spans="1:19" ht="15.75" thickBot="1">
      <c r="A49" s="885" t="s">
        <v>568</v>
      </c>
      <c r="B49" s="886" t="s">
        <v>569</v>
      </c>
      <c r="C49" s="853" t="s">
        <v>635</v>
      </c>
      <c r="D49" s="887" t="s">
        <v>571</v>
      </c>
      <c r="E49" s="888" t="s">
        <v>572</v>
      </c>
      <c r="F49" s="888"/>
      <c r="G49" s="888"/>
      <c r="H49" s="888"/>
      <c r="P49" s="550"/>
      <c r="Q49" s="550"/>
      <c r="R49" s="550"/>
      <c r="S49" s="550"/>
    </row>
    <row r="50" spans="1:19" ht="15">
      <c r="A50" s="885"/>
      <c r="B50" s="886"/>
      <c r="C50" s="853"/>
      <c r="D50" s="887"/>
      <c r="E50" s="551" t="s">
        <v>573</v>
      </c>
      <c r="F50" s="551" t="s">
        <v>574</v>
      </c>
      <c r="G50" s="551" t="s">
        <v>575</v>
      </c>
      <c r="H50" s="551" t="s">
        <v>576</v>
      </c>
      <c r="P50" s="550"/>
      <c r="Q50" s="550"/>
      <c r="R50" s="550"/>
      <c r="S50" s="550"/>
    </row>
    <row r="51" spans="1:19" ht="15">
      <c r="A51" s="450" t="s">
        <v>1046</v>
      </c>
      <c r="B51" s="552" t="s">
        <v>604</v>
      </c>
      <c r="C51" s="565">
        <v>118512691.15</v>
      </c>
      <c r="D51" s="531">
        <v>3271</v>
      </c>
      <c r="E51" s="555">
        <v>-0.007629</v>
      </c>
      <c r="F51" s="555">
        <v>-0.008522</v>
      </c>
      <c r="G51" s="555">
        <v>-0.016468</v>
      </c>
      <c r="H51" s="555">
        <v>-0.018761</v>
      </c>
      <c r="P51" s="550">
        <v>-0.0076289999999999995</v>
      </c>
      <c r="Q51" s="550">
        <v>-0.008522</v>
      </c>
      <c r="R51" s="550">
        <v>-0.016468</v>
      </c>
      <c r="S51" s="550">
        <v>-0.018760999999999996</v>
      </c>
    </row>
    <row r="52" spans="1:19" ht="409.5" customHeight="1" hidden="1">
      <c r="A52" s="450"/>
      <c r="B52" s="552"/>
      <c r="C52" s="565"/>
      <c r="D52" s="531"/>
      <c r="E52" s="555"/>
      <c r="F52" s="555"/>
      <c r="G52" s="555"/>
      <c r="H52" s="555"/>
      <c r="P52" s="550">
        <v>0</v>
      </c>
      <c r="Q52" s="550">
        <v>0</v>
      </c>
      <c r="R52" s="550">
        <v>0</v>
      </c>
      <c r="S52" s="550">
        <v>0</v>
      </c>
    </row>
    <row r="53" spans="1:19" ht="409.5" customHeight="1" hidden="1">
      <c r="A53" s="450"/>
      <c r="B53" s="552"/>
      <c r="C53" s="565"/>
      <c r="D53" s="531"/>
      <c r="E53" s="555"/>
      <c r="F53" s="555"/>
      <c r="G53" s="555"/>
      <c r="H53" s="555"/>
      <c r="P53" s="550">
        <v>0</v>
      </c>
      <c r="Q53" s="550">
        <v>0</v>
      </c>
      <c r="R53" s="550">
        <v>0</v>
      </c>
      <c r="S53" s="550">
        <v>0</v>
      </c>
    </row>
    <row r="54" spans="1:19" ht="409.5" customHeight="1" hidden="1">
      <c r="A54" s="450"/>
      <c r="B54" s="552"/>
      <c r="C54" s="565"/>
      <c r="D54" s="531"/>
      <c r="E54" s="555"/>
      <c r="F54" s="555"/>
      <c r="G54" s="555"/>
      <c r="H54" s="555"/>
      <c r="P54" s="550">
        <v>0</v>
      </c>
      <c r="Q54" s="550">
        <v>0</v>
      </c>
      <c r="R54" s="550">
        <v>0</v>
      </c>
      <c r="S54" s="550">
        <v>0</v>
      </c>
    </row>
    <row r="55" spans="1:19" ht="409.5" customHeight="1" hidden="1">
      <c r="A55" s="450"/>
      <c r="B55" s="552"/>
      <c r="C55" s="565"/>
      <c r="D55" s="531"/>
      <c r="E55" s="555"/>
      <c r="F55" s="555"/>
      <c r="G55" s="555"/>
      <c r="H55" s="555"/>
      <c r="P55" s="550">
        <v>0</v>
      </c>
      <c r="Q55" s="550">
        <v>0</v>
      </c>
      <c r="R55" s="550">
        <v>0</v>
      </c>
      <c r="S55" s="550">
        <v>0</v>
      </c>
    </row>
    <row r="56" spans="1:19" ht="409.5" customHeight="1" hidden="1">
      <c r="A56" s="450"/>
      <c r="B56" s="552"/>
      <c r="C56" s="565"/>
      <c r="D56" s="531"/>
      <c r="E56" s="555"/>
      <c r="F56" s="555"/>
      <c r="G56" s="555"/>
      <c r="H56" s="555"/>
      <c r="P56" s="550">
        <v>0</v>
      </c>
      <c r="Q56" s="550">
        <v>0</v>
      </c>
      <c r="R56" s="550">
        <v>0</v>
      </c>
      <c r="S56" s="550">
        <v>0</v>
      </c>
    </row>
    <row r="57" spans="1:19" ht="409.5" customHeight="1" hidden="1">
      <c r="A57" s="450"/>
      <c r="B57" s="552"/>
      <c r="C57" s="565"/>
      <c r="D57" s="531"/>
      <c r="E57" s="555"/>
      <c r="F57" s="555"/>
      <c r="G57" s="555"/>
      <c r="H57" s="555"/>
      <c r="P57" s="550">
        <v>0</v>
      </c>
      <c r="Q57" s="550">
        <v>0</v>
      </c>
      <c r="R57" s="550">
        <v>0</v>
      </c>
      <c r="S57" s="550">
        <v>0</v>
      </c>
    </row>
    <row r="58" spans="1:19" ht="409.5" customHeight="1" hidden="1">
      <c r="A58" s="450"/>
      <c r="B58" s="552"/>
      <c r="C58" s="565"/>
      <c r="D58" s="531"/>
      <c r="E58" s="555"/>
      <c r="F58" s="555"/>
      <c r="G58" s="555"/>
      <c r="H58" s="555"/>
      <c r="P58" s="550">
        <v>0</v>
      </c>
      <c r="Q58" s="550">
        <v>0</v>
      </c>
      <c r="R58" s="550">
        <v>0</v>
      </c>
      <c r="S58" s="550">
        <v>0</v>
      </c>
    </row>
    <row r="59" spans="1:19" ht="409.5" customHeight="1" hidden="1">
      <c r="A59" s="450"/>
      <c r="B59" s="552"/>
      <c r="C59" s="565"/>
      <c r="D59" s="531"/>
      <c r="E59" s="555"/>
      <c r="F59" s="555"/>
      <c r="G59" s="555"/>
      <c r="H59" s="555"/>
      <c r="P59" s="550">
        <v>0</v>
      </c>
      <c r="Q59" s="550">
        <v>0</v>
      </c>
      <c r="R59" s="550">
        <v>0</v>
      </c>
      <c r="S59" s="550">
        <v>0</v>
      </c>
    </row>
    <row r="60" spans="1:19" ht="409.5" customHeight="1" hidden="1">
      <c r="A60" s="450"/>
      <c r="B60" s="552"/>
      <c r="C60" s="565"/>
      <c r="D60" s="531"/>
      <c r="E60" s="555"/>
      <c r="F60" s="555"/>
      <c r="G60" s="555"/>
      <c r="H60" s="555"/>
      <c r="P60" s="550">
        <v>0</v>
      </c>
      <c r="Q60" s="550">
        <v>0</v>
      </c>
      <c r="R60" s="550">
        <v>0</v>
      </c>
      <c r="S60" s="550">
        <v>0</v>
      </c>
    </row>
    <row r="61" spans="1:8" ht="15">
      <c r="A61" s="540" t="s">
        <v>583</v>
      </c>
      <c r="B61" s="537"/>
      <c r="C61" s="566">
        <v>118512691.15</v>
      </c>
      <c r="D61" s="567">
        <v>3271</v>
      </c>
      <c r="E61" s="558"/>
      <c r="F61" s="558"/>
      <c r="G61" s="558"/>
      <c r="H61" s="558"/>
    </row>
    <row r="62" spans="1:8" ht="15">
      <c r="A62" s="559" t="s">
        <v>621</v>
      </c>
      <c r="B62" s="560"/>
      <c r="C62" s="568"/>
      <c r="D62" s="562"/>
      <c r="E62" s="563">
        <v>-0.0076289999999999995</v>
      </c>
      <c r="F62" s="563">
        <v>-0.008522</v>
      </c>
      <c r="G62" s="563">
        <v>-0.016468</v>
      </c>
      <c r="H62" s="563">
        <v>-0.018760999999999996</v>
      </c>
    </row>
    <row r="63" spans="1:8" ht="15">
      <c r="A63" s="386" t="s">
        <v>585</v>
      </c>
      <c r="B63" s="527"/>
      <c r="C63" s="527"/>
      <c r="D63" s="527"/>
      <c r="E63" s="564"/>
      <c r="F63" s="564"/>
      <c r="G63" s="564"/>
      <c r="H63" s="527"/>
    </row>
    <row r="64" spans="1:8" ht="15">
      <c r="A64" s="401"/>
      <c r="B64" s="401"/>
      <c r="C64" s="401"/>
      <c r="D64" s="401"/>
      <c r="E64" s="401"/>
      <c r="F64" s="401"/>
      <c r="G64" s="401"/>
      <c r="H64" s="401"/>
    </row>
  </sheetData>
  <sheetProtection/>
  <mergeCells count="21">
    <mergeCell ref="A1:H1"/>
    <mergeCell ref="A2:H2"/>
    <mergeCell ref="A3:H3"/>
    <mergeCell ref="A5:A6"/>
    <mergeCell ref="B5:B6"/>
    <mergeCell ref="C5:C6"/>
    <mergeCell ref="D5:D6"/>
    <mergeCell ref="E5:H5"/>
    <mergeCell ref="A7:A8"/>
    <mergeCell ref="A9:A10"/>
    <mergeCell ref="A12:A13"/>
    <mergeCell ref="A14:A16"/>
    <mergeCell ref="A18:A19"/>
    <mergeCell ref="A45:H45"/>
    <mergeCell ref="A46:H46"/>
    <mergeCell ref="A47:H47"/>
    <mergeCell ref="A49:A50"/>
    <mergeCell ref="B49:B50"/>
    <mergeCell ref="C49:C50"/>
    <mergeCell ref="D49:D50"/>
    <mergeCell ref="E49:H49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2" sqref="A2:K2"/>
    </sheetView>
  </sheetViews>
  <sheetFormatPr defaultColWidth="0" defaultRowHeight="12.75" zeroHeight="1"/>
  <cols>
    <col min="1" max="1" width="21.28125" style="334" customWidth="1"/>
    <col min="2" max="2" width="23.28125" style="334" bestFit="1" customWidth="1"/>
    <col min="3" max="11" width="11.421875" style="334" customWidth="1"/>
    <col min="12" max="16384" width="11.421875" style="334" hidden="1" customWidth="1"/>
  </cols>
  <sheetData>
    <row r="1" spans="1:11" ht="15.75">
      <c r="A1" s="849" t="s">
        <v>1794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</row>
    <row r="2" spans="1:11" ht="15.75">
      <c r="A2" s="890" t="s">
        <v>1714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</row>
    <row r="3" spans="1:11" ht="15.75">
      <c r="A3" s="849" t="s">
        <v>567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</row>
    <row r="4" spans="1:11" ht="2.2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24">
      <c r="A5" s="569" t="s">
        <v>568</v>
      </c>
      <c r="B5" s="569" t="s">
        <v>569</v>
      </c>
      <c r="C5" s="570">
        <v>41274</v>
      </c>
      <c r="D5" s="570">
        <v>41364</v>
      </c>
      <c r="E5" s="570">
        <v>41455</v>
      </c>
      <c r="F5" s="570">
        <v>41547</v>
      </c>
      <c r="G5" s="570">
        <v>41578</v>
      </c>
      <c r="H5" s="570">
        <v>41608</v>
      </c>
      <c r="I5" s="570">
        <v>41639</v>
      </c>
      <c r="J5" s="571" t="s">
        <v>586</v>
      </c>
      <c r="K5" s="696" t="s">
        <v>435</v>
      </c>
    </row>
    <row r="6" spans="1:11" ht="15">
      <c r="A6" s="862" t="s">
        <v>1677</v>
      </c>
      <c r="B6" s="386" t="s">
        <v>592</v>
      </c>
      <c r="C6" s="572">
        <v>24675606.27</v>
      </c>
      <c r="D6" s="572">
        <v>29125102.83</v>
      </c>
      <c r="E6" s="572">
        <v>26473318.37</v>
      </c>
      <c r="F6" s="572">
        <v>25192902.41</v>
      </c>
      <c r="G6" s="572">
        <v>24086576.22</v>
      </c>
      <c r="H6" s="572">
        <v>24660265.49</v>
      </c>
      <c r="I6" s="572">
        <v>19686942.76</v>
      </c>
      <c r="J6" s="573">
        <f aca="true" t="shared" si="0" ref="J6:J61">(I6-F6)/F6</f>
        <v>-0.21855201756406115</v>
      </c>
      <c r="K6" s="573">
        <f aca="true" t="shared" si="1" ref="K6:K61">(I6-C6)/C6</f>
        <v>-0.20216984561247006</v>
      </c>
    </row>
    <row r="7" spans="1:11" ht="15">
      <c r="A7" s="862" t="s">
        <v>1677</v>
      </c>
      <c r="B7" s="386" t="s">
        <v>589</v>
      </c>
      <c r="C7" s="572">
        <v>13167187.96</v>
      </c>
      <c r="D7" s="572">
        <v>13787520.12</v>
      </c>
      <c r="E7" s="572">
        <v>16988330.95</v>
      </c>
      <c r="F7" s="572">
        <v>20711926.41</v>
      </c>
      <c r="G7" s="572">
        <v>20763333.5</v>
      </c>
      <c r="H7" s="572">
        <v>21197192.08</v>
      </c>
      <c r="I7" s="572">
        <v>21400053.2</v>
      </c>
      <c r="J7" s="573">
        <f t="shared" si="0"/>
        <v>0.0332236980944352</v>
      </c>
      <c r="K7" s="573">
        <f t="shared" si="1"/>
        <v>0.6252561492256542</v>
      </c>
    </row>
    <row r="8" spans="1:11" ht="15">
      <c r="A8" s="862" t="s">
        <v>1677</v>
      </c>
      <c r="B8" s="386" t="s">
        <v>587</v>
      </c>
      <c r="C8" s="572">
        <v>53709350.45</v>
      </c>
      <c r="D8" s="572">
        <v>53038595.55</v>
      </c>
      <c r="E8" s="572">
        <v>56726891.62</v>
      </c>
      <c r="F8" s="572">
        <v>52218851.43</v>
      </c>
      <c r="G8" s="572">
        <v>51638122.39</v>
      </c>
      <c r="H8" s="572">
        <v>48866735.48</v>
      </c>
      <c r="I8" s="572">
        <v>48607060.6</v>
      </c>
      <c r="J8" s="573">
        <f t="shared" si="0"/>
        <v>-0.0691664165544056</v>
      </c>
      <c r="K8" s="573">
        <f t="shared" si="1"/>
        <v>-0.09499816712082396</v>
      </c>
    </row>
    <row r="9" spans="1:11" ht="15">
      <c r="A9" s="862" t="s">
        <v>1677</v>
      </c>
      <c r="B9" s="386" t="s">
        <v>1676</v>
      </c>
      <c r="C9" s="572">
        <v>19890978.43</v>
      </c>
      <c r="D9" s="572">
        <v>20963066.35</v>
      </c>
      <c r="E9" s="572">
        <v>18223451.62</v>
      </c>
      <c r="F9" s="572">
        <v>19818476.29</v>
      </c>
      <c r="G9" s="572">
        <v>19497255.17</v>
      </c>
      <c r="H9" s="572">
        <v>21142415.88</v>
      </c>
      <c r="I9" s="572">
        <v>17629279.51</v>
      </c>
      <c r="J9" s="573">
        <f t="shared" si="0"/>
        <v>-0.11046241638185987</v>
      </c>
      <c r="K9" s="573">
        <f t="shared" si="1"/>
        <v>-0.11370475957024091</v>
      </c>
    </row>
    <row r="10" spans="1:11" ht="15">
      <c r="A10" s="862" t="s">
        <v>1678</v>
      </c>
      <c r="B10" s="386" t="s">
        <v>1772</v>
      </c>
      <c r="C10" s="572"/>
      <c r="D10" s="572"/>
      <c r="E10" s="572"/>
      <c r="F10" s="572"/>
      <c r="G10" s="386"/>
      <c r="H10" s="572"/>
      <c r="I10" s="572">
        <v>7007493.09</v>
      </c>
      <c r="J10" s="573" t="s">
        <v>1031</v>
      </c>
      <c r="K10" s="573" t="s">
        <v>1031</v>
      </c>
    </row>
    <row r="11" spans="1:11" ht="15">
      <c r="A11" s="862" t="s">
        <v>1678</v>
      </c>
      <c r="B11" s="386" t="s">
        <v>600</v>
      </c>
      <c r="C11" s="572">
        <v>40329031.65</v>
      </c>
      <c r="D11" s="572">
        <v>48702080.44</v>
      </c>
      <c r="E11" s="572">
        <v>47168695.72</v>
      </c>
      <c r="F11" s="572">
        <v>40712284</v>
      </c>
      <c r="G11" s="572">
        <v>42023597.45</v>
      </c>
      <c r="H11" s="572">
        <v>43610234.07</v>
      </c>
      <c r="I11" s="572">
        <v>41636503.06</v>
      </c>
      <c r="J11" s="573">
        <f t="shared" si="0"/>
        <v>0.02270123336730512</v>
      </c>
      <c r="K11" s="573">
        <f t="shared" si="1"/>
        <v>0.03242010424021684</v>
      </c>
    </row>
    <row r="12" spans="1:11" ht="15">
      <c r="A12" s="862" t="s">
        <v>1678</v>
      </c>
      <c r="B12" s="386" t="s">
        <v>596</v>
      </c>
      <c r="C12" s="572">
        <v>9049385.84</v>
      </c>
      <c r="D12" s="572">
        <v>8880925.37</v>
      </c>
      <c r="E12" s="572">
        <v>8460775.34</v>
      </c>
      <c r="F12" s="572">
        <v>8539103.65</v>
      </c>
      <c r="G12" s="572">
        <v>8584530.36</v>
      </c>
      <c r="H12" s="572">
        <v>7698666.5</v>
      </c>
      <c r="I12" s="572">
        <v>8367159.29</v>
      </c>
      <c r="J12" s="573">
        <f t="shared" si="0"/>
        <v>-0.020136113466663486</v>
      </c>
      <c r="K12" s="573">
        <f t="shared" si="1"/>
        <v>-0.075389265311733</v>
      </c>
    </row>
    <row r="13" spans="1:11" ht="15">
      <c r="A13" s="862" t="s">
        <v>1678</v>
      </c>
      <c r="B13" s="386" t="s">
        <v>599</v>
      </c>
      <c r="C13" s="572">
        <v>15769453.56</v>
      </c>
      <c r="D13" s="572">
        <v>15704360.57</v>
      </c>
      <c r="E13" s="572">
        <v>15218047.03</v>
      </c>
      <c r="F13" s="572">
        <v>15295222.53</v>
      </c>
      <c r="G13" s="572">
        <v>15157536.98</v>
      </c>
      <c r="H13" s="572">
        <v>14275885.05</v>
      </c>
      <c r="I13" s="572">
        <v>14190375.12</v>
      </c>
      <c r="J13" s="573">
        <f t="shared" si="0"/>
        <v>-0.07223480454978383</v>
      </c>
      <c r="K13" s="573">
        <f t="shared" si="1"/>
        <v>-0.10013526683038733</v>
      </c>
    </row>
    <row r="14" spans="1:11" ht="15">
      <c r="A14" s="862" t="s">
        <v>1679</v>
      </c>
      <c r="B14" s="386" t="s">
        <v>732</v>
      </c>
      <c r="C14" s="572">
        <v>27916305.27</v>
      </c>
      <c r="D14" s="572">
        <v>32724145.24</v>
      </c>
      <c r="E14" s="572">
        <v>29954008.07</v>
      </c>
      <c r="F14" s="572">
        <v>31198505.63</v>
      </c>
      <c r="G14" s="572">
        <v>31409248.7</v>
      </c>
      <c r="H14" s="572">
        <v>30046144.52</v>
      </c>
      <c r="I14" s="572">
        <v>31642206.36</v>
      </c>
      <c r="J14" s="573">
        <f t="shared" si="0"/>
        <v>0.01422185842046693</v>
      </c>
      <c r="K14" s="573">
        <f t="shared" si="1"/>
        <v>0.13346684147361024</v>
      </c>
    </row>
    <row r="15" spans="1:11" ht="15">
      <c r="A15" s="862" t="s">
        <v>1679</v>
      </c>
      <c r="B15" s="386" t="s">
        <v>606</v>
      </c>
      <c r="C15" s="572">
        <v>4105443.89</v>
      </c>
      <c r="D15" s="572">
        <v>4601462.43</v>
      </c>
      <c r="E15" s="572">
        <v>4814224.12</v>
      </c>
      <c r="F15" s="572">
        <v>5148582.59</v>
      </c>
      <c r="G15" s="572">
        <v>5121529.68</v>
      </c>
      <c r="H15" s="572">
        <v>5105101.35</v>
      </c>
      <c r="I15" s="572">
        <v>5089843.19</v>
      </c>
      <c r="J15" s="573">
        <f t="shared" si="0"/>
        <v>-0.011408848741027856</v>
      </c>
      <c r="K15" s="573">
        <f t="shared" si="1"/>
        <v>0.23977901692866646</v>
      </c>
    </row>
    <row r="16" spans="1:11" ht="15">
      <c r="A16" s="862" t="s">
        <v>1679</v>
      </c>
      <c r="B16" s="386" t="s">
        <v>314</v>
      </c>
      <c r="C16" s="572">
        <v>13739562.7</v>
      </c>
      <c r="D16" s="572">
        <v>15071677.75</v>
      </c>
      <c r="E16" s="572">
        <v>16598005.52</v>
      </c>
      <c r="F16" s="572">
        <v>15015236.91</v>
      </c>
      <c r="G16" s="572">
        <v>15434036.56</v>
      </c>
      <c r="H16" s="572">
        <v>14771604.81</v>
      </c>
      <c r="I16" s="572">
        <v>14783284</v>
      </c>
      <c r="J16" s="573">
        <f t="shared" si="0"/>
        <v>-0.015447835514704519</v>
      </c>
      <c r="K16" s="573">
        <f t="shared" si="1"/>
        <v>0.0759646666192659</v>
      </c>
    </row>
    <row r="17" spans="1:11" ht="15">
      <c r="A17" s="862" t="s">
        <v>1679</v>
      </c>
      <c r="B17" s="386" t="s">
        <v>601</v>
      </c>
      <c r="C17" s="572">
        <v>6319071.6</v>
      </c>
      <c r="D17" s="572">
        <v>6827681.22</v>
      </c>
      <c r="E17" s="572">
        <v>7340963.82</v>
      </c>
      <c r="F17" s="572">
        <v>8227240.65</v>
      </c>
      <c r="G17" s="572">
        <v>8821950.09</v>
      </c>
      <c r="H17" s="572">
        <v>9444220.41</v>
      </c>
      <c r="I17" s="572">
        <v>10836739.03</v>
      </c>
      <c r="J17" s="573">
        <f t="shared" si="0"/>
        <v>0.317177835317118</v>
      </c>
      <c r="K17" s="573">
        <f t="shared" si="1"/>
        <v>0.7149258175837097</v>
      </c>
    </row>
    <row r="18" spans="1:11" ht="15">
      <c r="A18" s="862" t="s">
        <v>1679</v>
      </c>
      <c r="B18" s="386" t="s">
        <v>602</v>
      </c>
      <c r="C18" s="572">
        <v>10005378.41</v>
      </c>
      <c r="D18" s="572">
        <v>10162579.09</v>
      </c>
      <c r="E18" s="572">
        <v>10328970.3</v>
      </c>
      <c r="F18" s="572">
        <v>11301725.03</v>
      </c>
      <c r="G18" s="572">
        <v>11148877.83</v>
      </c>
      <c r="H18" s="572">
        <v>11109052.28</v>
      </c>
      <c r="I18" s="572">
        <v>10125590.35</v>
      </c>
      <c r="J18" s="573">
        <f t="shared" si="0"/>
        <v>-0.10406682846007977</v>
      </c>
      <c r="K18" s="573">
        <f t="shared" si="1"/>
        <v>0.012014731984534654</v>
      </c>
    </row>
    <row r="19" spans="1:11" ht="15">
      <c r="A19" s="862" t="s">
        <v>1679</v>
      </c>
      <c r="B19" s="386" t="s">
        <v>1102</v>
      </c>
      <c r="C19" s="572">
        <v>2530030.07</v>
      </c>
      <c r="D19" s="572">
        <v>2859132.05</v>
      </c>
      <c r="E19" s="572">
        <v>3921140.24</v>
      </c>
      <c r="F19" s="572">
        <v>4215948.23</v>
      </c>
      <c r="G19" s="572">
        <v>4702893.53</v>
      </c>
      <c r="H19" s="572">
        <v>5364097.67</v>
      </c>
      <c r="I19" s="572">
        <v>5780576.86</v>
      </c>
      <c r="J19" s="573">
        <f t="shared" si="0"/>
        <v>0.37112140487550527</v>
      </c>
      <c r="K19" s="573">
        <f t="shared" si="1"/>
        <v>1.2847858326047488</v>
      </c>
    </row>
    <row r="20" spans="1:11" ht="15">
      <c r="A20" s="862" t="s">
        <v>1679</v>
      </c>
      <c r="B20" s="386" t="s">
        <v>604</v>
      </c>
      <c r="C20" s="572">
        <v>24736492</v>
      </c>
      <c r="D20" s="572">
        <v>25091943.29</v>
      </c>
      <c r="E20" s="572">
        <v>27743535.78</v>
      </c>
      <c r="F20" s="572">
        <v>28413314.88</v>
      </c>
      <c r="G20" s="572">
        <v>28420736.41</v>
      </c>
      <c r="H20" s="572">
        <v>30884767.33</v>
      </c>
      <c r="I20" s="572">
        <v>32823005.44</v>
      </c>
      <c r="J20" s="573">
        <f t="shared" si="0"/>
        <v>0.15519803228253257</v>
      </c>
      <c r="K20" s="573">
        <f t="shared" si="1"/>
        <v>0.3269062339154639</v>
      </c>
    </row>
    <row r="21" spans="1:11" ht="15">
      <c r="A21" s="862" t="s">
        <v>1680</v>
      </c>
      <c r="B21" s="386" t="s">
        <v>733</v>
      </c>
      <c r="C21" s="572">
        <v>60733490.16</v>
      </c>
      <c r="D21" s="572">
        <v>66979866.52</v>
      </c>
      <c r="E21" s="572">
        <v>61719586.06</v>
      </c>
      <c r="F21" s="572">
        <v>61471264.43</v>
      </c>
      <c r="G21" s="572">
        <v>61233651.85</v>
      </c>
      <c r="H21" s="572">
        <v>66544625.93</v>
      </c>
      <c r="I21" s="572">
        <v>63863412.32</v>
      </c>
      <c r="J21" s="573">
        <f t="shared" si="0"/>
        <v>0.03891489645091071</v>
      </c>
      <c r="K21" s="573">
        <f t="shared" si="1"/>
        <v>0.051535358033176534</v>
      </c>
    </row>
    <row r="22" spans="1:11" ht="15">
      <c r="A22" s="862" t="s">
        <v>1680</v>
      </c>
      <c r="B22" s="386" t="s">
        <v>608</v>
      </c>
      <c r="C22" s="572">
        <v>21184958.54</v>
      </c>
      <c r="D22" s="572">
        <v>23893950.88</v>
      </c>
      <c r="E22" s="572">
        <v>23502277.2</v>
      </c>
      <c r="F22" s="572">
        <v>23436813.81</v>
      </c>
      <c r="G22" s="572">
        <v>23663883.21</v>
      </c>
      <c r="H22" s="572">
        <v>23761197.03</v>
      </c>
      <c r="I22" s="572">
        <v>23674248.26</v>
      </c>
      <c r="J22" s="573">
        <f t="shared" si="0"/>
        <v>0.010130833138192815</v>
      </c>
      <c r="K22" s="573">
        <f t="shared" si="1"/>
        <v>0.11750269490968769</v>
      </c>
    </row>
    <row r="23" spans="1:11" ht="15">
      <c r="A23" s="862" t="s">
        <v>1680</v>
      </c>
      <c r="B23" s="386" t="s">
        <v>580</v>
      </c>
      <c r="C23" s="572">
        <v>40361024.18</v>
      </c>
      <c r="D23" s="572">
        <v>46401757.13</v>
      </c>
      <c r="E23" s="572">
        <v>43670774.78</v>
      </c>
      <c r="F23" s="572">
        <v>40529025.51</v>
      </c>
      <c r="G23" s="572">
        <v>41410361.38</v>
      </c>
      <c r="H23" s="572">
        <v>43047836.7</v>
      </c>
      <c r="I23" s="572">
        <v>42715907.59</v>
      </c>
      <c r="J23" s="573">
        <f t="shared" si="0"/>
        <v>0.05395841751636544</v>
      </c>
      <c r="K23" s="573">
        <f t="shared" si="1"/>
        <v>0.05834548200506055</v>
      </c>
    </row>
    <row r="24" spans="1:11" ht="15">
      <c r="A24" s="862" t="s">
        <v>1680</v>
      </c>
      <c r="B24" s="386" t="s">
        <v>598</v>
      </c>
      <c r="C24" s="572">
        <v>38667587.38</v>
      </c>
      <c r="D24" s="572">
        <v>44323507.1</v>
      </c>
      <c r="E24" s="572">
        <v>45625073.03</v>
      </c>
      <c r="F24" s="572">
        <v>46536870.9</v>
      </c>
      <c r="G24" s="572">
        <v>47821428.73</v>
      </c>
      <c r="H24" s="572">
        <v>49874441.96</v>
      </c>
      <c r="I24" s="572">
        <v>44223108.01</v>
      </c>
      <c r="J24" s="573">
        <f t="shared" si="0"/>
        <v>-0.04971891846729215</v>
      </c>
      <c r="K24" s="573">
        <f t="shared" si="1"/>
        <v>0.14367383657542263</v>
      </c>
    </row>
    <row r="25" spans="1:11" ht="15">
      <c r="A25" s="862" t="s">
        <v>1680</v>
      </c>
      <c r="B25" s="386" t="s">
        <v>890</v>
      </c>
      <c r="C25" s="572">
        <v>14688993.65</v>
      </c>
      <c r="D25" s="572">
        <v>16183548.26</v>
      </c>
      <c r="E25" s="572">
        <v>16766608.13</v>
      </c>
      <c r="F25" s="572">
        <v>17022044.26</v>
      </c>
      <c r="G25" s="572">
        <v>17227826.98</v>
      </c>
      <c r="H25" s="572">
        <v>16157587.12</v>
      </c>
      <c r="I25" s="572">
        <v>16132075.2</v>
      </c>
      <c r="J25" s="573">
        <f t="shared" si="0"/>
        <v>-0.05228332428269707</v>
      </c>
      <c r="K25" s="573">
        <f t="shared" si="1"/>
        <v>0.09824237006188637</v>
      </c>
    </row>
    <row r="26" spans="1:11" ht="15">
      <c r="A26" s="862" t="s">
        <v>1681</v>
      </c>
      <c r="B26" s="386" t="s">
        <v>591</v>
      </c>
      <c r="C26" s="572">
        <v>41733236.26</v>
      </c>
      <c r="D26" s="572">
        <v>42683996.61</v>
      </c>
      <c r="E26" s="572">
        <v>42797891.96</v>
      </c>
      <c r="F26" s="572">
        <v>42792891.79</v>
      </c>
      <c r="G26" s="572">
        <v>41772468.79</v>
      </c>
      <c r="H26" s="572">
        <v>41091880.11</v>
      </c>
      <c r="I26" s="572">
        <v>39387820</v>
      </c>
      <c r="J26" s="573">
        <f t="shared" si="0"/>
        <v>-0.07957096722301223</v>
      </c>
      <c r="K26" s="573">
        <f t="shared" si="1"/>
        <v>-0.0562002008516173</v>
      </c>
    </row>
    <row r="27" spans="1:11" ht="15">
      <c r="A27" s="862" t="s">
        <v>1681</v>
      </c>
      <c r="B27" s="386" t="s">
        <v>1106</v>
      </c>
      <c r="C27" s="572">
        <v>4133145.5</v>
      </c>
      <c r="D27" s="572">
        <v>4198925.62</v>
      </c>
      <c r="E27" s="572">
        <v>5120257.71</v>
      </c>
      <c r="F27" s="572">
        <v>4372821.45</v>
      </c>
      <c r="G27" s="572">
        <v>4670244.81</v>
      </c>
      <c r="H27" s="572">
        <v>5892720.28</v>
      </c>
      <c r="I27" s="572">
        <v>6130095.5</v>
      </c>
      <c r="J27" s="573">
        <f t="shared" si="0"/>
        <v>0.401862749278272</v>
      </c>
      <c r="K27" s="573">
        <f t="shared" si="1"/>
        <v>0.48315502079469497</v>
      </c>
    </row>
    <row r="28" spans="1:11" ht="15">
      <c r="A28" s="862" t="s">
        <v>1681</v>
      </c>
      <c r="B28" s="386" t="s">
        <v>1047</v>
      </c>
      <c r="C28" s="572">
        <v>19901582.3</v>
      </c>
      <c r="D28" s="572">
        <v>23834461.02</v>
      </c>
      <c r="E28" s="572">
        <v>25705822.15</v>
      </c>
      <c r="F28" s="572">
        <v>27051651.13</v>
      </c>
      <c r="G28" s="572">
        <v>27564039.96</v>
      </c>
      <c r="H28" s="572">
        <v>31391907.62</v>
      </c>
      <c r="I28" s="572">
        <v>31663149.69</v>
      </c>
      <c r="J28" s="573">
        <f t="shared" si="0"/>
        <v>0.1704701327781763</v>
      </c>
      <c r="K28" s="573">
        <f t="shared" si="1"/>
        <v>0.5909865463310422</v>
      </c>
    </row>
    <row r="29" spans="1:11" ht="15">
      <c r="A29" s="862" t="s">
        <v>1681</v>
      </c>
      <c r="B29" s="386" t="s">
        <v>616</v>
      </c>
      <c r="C29" s="572">
        <v>61305184.06</v>
      </c>
      <c r="D29" s="572">
        <v>63508888.79</v>
      </c>
      <c r="E29" s="572">
        <v>59089589.39</v>
      </c>
      <c r="F29" s="572">
        <v>58952105.84</v>
      </c>
      <c r="G29" s="572">
        <v>65771872.57</v>
      </c>
      <c r="H29" s="572">
        <v>66607661.63</v>
      </c>
      <c r="I29" s="572">
        <v>58973764.27</v>
      </c>
      <c r="J29" s="573">
        <f t="shared" si="0"/>
        <v>0.0003673902686153764</v>
      </c>
      <c r="K29" s="573">
        <f t="shared" si="1"/>
        <v>-0.03802973314162494</v>
      </c>
    </row>
    <row r="30" spans="1:11" ht="15">
      <c r="A30" s="862" t="s">
        <v>1681</v>
      </c>
      <c r="B30" s="386" t="s">
        <v>595</v>
      </c>
      <c r="C30" s="572">
        <v>76365472.91</v>
      </c>
      <c r="D30" s="572">
        <v>79315557.09</v>
      </c>
      <c r="E30" s="572">
        <v>81022095.47</v>
      </c>
      <c r="F30" s="572">
        <v>81117652.38</v>
      </c>
      <c r="G30" s="572">
        <v>79511351.33</v>
      </c>
      <c r="H30" s="572">
        <v>80970283.6</v>
      </c>
      <c r="I30" s="572">
        <v>76701526.25</v>
      </c>
      <c r="J30" s="573">
        <f t="shared" si="0"/>
        <v>-0.05444100020686515</v>
      </c>
      <c r="K30" s="573">
        <f t="shared" si="1"/>
        <v>0.004400592665694049</v>
      </c>
    </row>
    <row r="31" spans="1:11" ht="15">
      <c r="A31" s="862" t="s">
        <v>1682</v>
      </c>
      <c r="B31" s="386" t="s">
        <v>889</v>
      </c>
      <c r="C31" s="572">
        <v>784183.6</v>
      </c>
      <c r="D31" s="572">
        <v>305869.71</v>
      </c>
      <c r="E31" s="572">
        <v>312034.05</v>
      </c>
      <c r="F31" s="572">
        <v>313673.02</v>
      </c>
      <c r="G31" s="572">
        <v>264310.6</v>
      </c>
      <c r="H31" s="572">
        <v>264354.61</v>
      </c>
      <c r="I31" s="572">
        <v>314805</v>
      </c>
      <c r="J31" s="573">
        <f t="shared" si="0"/>
        <v>0.0036087898155856097</v>
      </c>
      <c r="K31" s="573">
        <f t="shared" si="1"/>
        <v>-0.5985570215954529</v>
      </c>
    </row>
    <row r="32" spans="1:11" ht="15">
      <c r="A32" s="862" t="s">
        <v>1682</v>
      </c>
      <c r="B32" s="386" t="s">
        <v>731</v>
      </c>
      <c r="C32" s="572">
        <v>851571.13</v>
      </c>
      <c r="D32" s="572">
        <v>452185.12</v>
      </c>
      <c r="E32" s="572">
        <v>448727.8</v>
      </c>
      <c r="F32" s="572">
        <v>450359.03</v>
      </c>
      <c r="G32" s="572">
        <v>451018.04</v>
      </c>
      <c r="H32" s="572">
        <v>451663.67</v>
      </c>
      <c r="I32" s="572">
        <v>451303.81</v>
      </c>
      <c r="J32" s="573">
        <f t="shared" si="0"/>
        <v>0.002097837363225446</v>
      </c>
      <c r="K32" s="573">
        <f t="shared" si="1"/>
        <v>-0.47003392423601775</v>
      </c>
    </row>
    <row r="33" spans="1:11" ht="15">
      <c r="A33" s="862" t="s">
        <v>1683</v>
      </c>
      <c r="B33" s="386" t="s">
        <v>734</v>
      </c>
      <c r="C33" s="572">
        <v>31396880.98</v>
      </c>
      <c r="D33" s="572">
        <v>41551376.49</v>
      </c>
      <c r="E33" s="572">
        <v>45714277.25</v>
      </c>
      <c r="F33" s="572">
        <v>43424521.52</v>
      </c>
      <c r="G33" s="572">
        <v>43556438.05</v>
      </c>
      <c r="H33" s="572">
        <v>45784180.61</v>
      </c>
      <c r="I33" s="572">
        <v>46084207.71</v>
      </c>
      <c r="J33" s="573">
        <f t="shared" si="0"/>
        <v>0.06124848580714995</v>
      </c>
      <c r="K33" s="573">
        <f t="shared" si="1"/>
        <v>0.46779572593073543</v>
      </c>
    </row>
    <row r="34" spans="1:11" ht="15">
      <c r="A34" s="889" t="s">
        <v>1683</v>
      </c>
      <c r="B34" s="386" t="s">
        <v>622</v>
      </c>
      <c r="C34" s="572">
        <v>20916068.59</v>
      </c>
      <c r="D34" s="572">
        <v>22285642.73</v>
      </c>
      <c r="E34" s="572">
        <v>23852830.69</v>
      </c>
      <c r="F34" s="572">
        <v>24275062.74</v>
      </c>
      <c r="G34" s="572">
        <v>24110652.8</v>
      </c>
      <c r="H34" s="572">
        <v>23084001.35</v>
      </c>
      <c r="I34" s="572">
        <v>23593666.22</v>
      </c>
      <c r="J34" s="573">
        <f t="shared" si="0"/>
        <v>-0.02806981499072326</v>
      </c>
      <c r="K34" s="573">
        <f t="shared" si="1"/>
        <v>0.1280162961064376</v>
      </c>
    </row>
    <row r="35" spans="1:11" ht="15">
      <c r="A35" s="889" t="s">
        <v>1683</v>
      </c>
      <c r="B35" s="386" t="s">
        <v>842</v>
      </c>
      <c r="C35" s="572">
        <v>7520833.84</v>
      </c>
      <c r="D35" s="572">
        <v>12116540.86</v>
      </c>
      <c r="E35" s="572">
        <v>13878234.73</v>
      </c>
      <c r="F35" s="572">
        <v>17806398.8</v>
      </c>
      <c r="G35" s="572">
        <v>17908282.63</v>
      </c>
      <c r="H35" s="572">
        <v>17741866.37</v>
      </c>
      <c r="I35" s="572">
        <v>17532829.22</v>
      </c>
      <c r="J35" s="573">
        <f t="shared" si="0"/>
        <v>-0.015363554589151509</v>
      </c>
      <c r="K35" s="573">
        <f t="shared" si="1"/>
        <v>1.3312347530868995</v>
      </c>
    </row>
    <row r="36" spans="1:11" ht="409.5" customHeight="1" hidden="1">
      <c r="A36" s="535"/>
      <c r="B36" s="386"/>
      <c r="C36" s="572"/>
      <c r="D36" s="572"/>
      <c r="E36" s="572"/>
      <c r="F36" s="572"/>
      <c r="G36" s="572"/>
      <c r="H36" s="572"/>
      <c r="I36" s="572"/>
      <c r="J36" s="573" t="e">
        <f t="shared" si="0"/>
        <v>#DIV/0!</v>
      </c>
      <c r="K36" s="573" t="e">
        <f t="shared" si="1"/>
        <v>#DIV/0!</v>
      </c>
    </row>
    <row r="37" spans="1:11" ht="409.5" customHeight="1" hidden="1">
      <c r="A37" s="535"/>
      <c r="B37" s="386"/>
      <c r="C37" s="572"/>
      <c r="D37" s="572"/>
      <c r="E37" s="572"/>
      <c r="F37" s="572"/>
      <c r="G37" s="572"/>
      <c r="H37" s="572"/>
      <c r="I37" s="572"/>
      <c r="J37" s="573" t="e">
        <f t="shared" si="0"/>
        <v>#DIV/0!</v>
      </c>
      <c r="K37" s="573" t="e">
        <f t="shared" si="1"/>
        <v>#DIV/0!</v>
      </c>
    </row>
    <row r="38" spans="1:11" ht="409.5" customHeight="1" hidden="1">
      <c r="A38" s="535"/>
      <c r="B38" s="386"/>
      <c r="C38" s="572"/>
      <c r="D38" s="572"/>
      <c r="E38" s="572"/>
      <c r="F38" s="572"/>
      <c r="G38" s="572"/>
      <c r="H38" s="572"/>
      <c r="I38" s="572"/>
      <c r="J38" s="573" t="e">
        <f t="shared" si="0"/>
        <v>#DIV/0!</v>
      </c>
      <c r="K38" s="573" t="e">
        <f t="shared" si="1"/>
        <v>#DIV/0!</v>
      </c>
    </row>
    <row r="39" spans="1:11" ht="409.5" customHeight="1" hidden="1">
      <c r="A39" s="535"/>
      <c r="B39" s="386"/>
      <c r="C39" s="572"/>
      <c r="D39" s="572"/>
      <c r="E39" s="572"/>
      <c r="F39" s="572"/>
      <c r="G39" s="572"/>
      <c r="H39" s="572"/>
      <c r="I39" s="572"/>
      <c r="J39" s="573" t="e">
        <f t="shared" si="0"/>
        <v>#DIV/0!</v>
      </c>
      <c r="K39" s="573" t="e">
        <f t="shared" si="1"/>
        <v>#DIV/0!</v>
      </c>
    </row>
    <row r="40" spans="1:11" ht="409.5" customHeight="1" hidden="1">
      <c r="A40" s="535"/>
      <c r="B40" s="386"/>
      <c r="C40" s="572"/>
      <c r="D40" s="572"/>
      <c r="E40" s="572"/>
      <c r="F40" s="572"/>
      <c r="G40" s="572"/>
      <c r="H40" s="572"/>
      <c r="I40" s="572"/>
      <c r="J40" s="573" t="e">
        <f t="shared" si="0"/>
        <v>#DIV/0!</v>
      </c>
      <c r="K40" s="573" t="e">
        <f t="shared" si="1"/>
        <v>#DIV/0!</v>
      </c>
    </row>
    <row r="41" spans="1:11" ht="409.5" customHeight="1" hidden="1">
      <c r="A41" s="535"/>
      <c r="B41" s="386"/>
      <c r="C41" s="572"/>
      <c r="D41" s="572"/>
      <c r="E41" s="572"/>
      <c r="F41" s="572"/>
      <c r="G41" s="572"/>
      <c r="H41" s="572"/>
      <c r="I41" s="572"/>
      <c r="J41" s="573" t="e">
        <f t="shared" si="0"/>
        <v>#DIV/0!</v>
      </c>
      <c r="K41" s="573" t="e">
        <f t="shared" si="1"/>
        <v>#DIV/0!</v>
      </c>
    </row>
    <row r="42" spans="1:11" ht="409.5" customHeight="1" hidden="1">
      <c r="A42" s="535"/>
      <c r="B42" s="386"/>
      <c r="C42" s="572"/>
      <c r="D42" s="572"/>
      <c r="E42" s="572"/>
      <c r="F42" s="572"/>
      <c r="G42" s="572"/>
      <c r="H42" s="572"/>
      <c r="I42" s="572"/>
      <c r="J42" s="573" t="e">
        <f t="shared" si="0"/>
        <v>#DIV/0!</v>
      </c>
      <c r="K42" s="573" t="e">
        <f t="shared" si="1"/>
        <v>#DIV/0!</v>
      </c>
    </row>
    <row r="43" spans="1:11" ht="409.5" customHeight="1" hidden="1">
      <c r="A43" s="535"/>
      <c r="B43" s="386"/>
      <c r="C43" s="572"/>
      <c r="D43" s="572"/>
      <c r="E43" s="572"/>
      <c r="F43" s="572"/>
      <c r="G43" s="572"/>
      <c r="H43" s="572"/>
      <c r="I43" s="572"/>
      <c r="J43" s="573" t="e">
        <f t="shared" si="0"/>
        <v>#DIV/0!</v>
      </c>
      <c r="K43" s="573" t="e">
        <f t="shared" si="1"/>
        <v>#DIV/0!</v>
      </c>
    </row>
    <row r="44" spans="1:11" ht="409.5" customHeight="1" hidden="1">
      <c r="A44" s="535"/>
      <c r="B44" s="386"/>
      <c r="C44" s="572"/>
      <c r="D44" s="572"/>
      <c r="E44" s="572"/>
      <c r="F44" s="572"/>
      <c r="G44" s="572"/>
      <c r="H44" s="572"/>
      <c r="I44" s="572"/>
      <c r="J44" s="573" t="e">
        <f t="shared" si="0"/>
        <v>#DIV/0!</v>
      </c>
      <c r="K44" s="573" t="e">
        <f t="shared" si="1"/>
        <v>#DIV/0!</v>
      </c>
    </row>
    <row r="45" spans="1:11" ht="409.5" customHeight="1" hidden="1">
      <c r="A45" s="535"/>
      <c r="B45" s="386"/>
      <c r="C45" s="572"/>
      <c r="D45" s="572"/>
      <c r="E45" s="572"/>
      <c r="F45" s="572"/>
      <c r="G45" s="572"/>
      <c r="H45" s="572"/>
      <c r="I45" s="572"/>
      <c r="J45" s="573" t="e">
        <f t="shared" si="0"/>
        <v>#DIV/0!</v>
      </c>
      <c r="K45" s="573" t="e">
        <f t="shared" si="1"/>
        <v>#DIV/0!</v>
      </c>
    </row>
    <row r="46" spans="1:11" ht="409.5" customHeight="1" hidden="1">
      <c r="A46" s="535"/>
      <c r="B46" s="386"/>
      <c r="C46" s="572"/>
      <c r="D46" s="572"/>
      <c r="E46" s="572"/>
      <c r="F46" s="572"/>
      <c r="G46" s="572"/>
      <c r="H46" s="572"/>
      <c r="I46" s="572"/>
      <c r="J46" s="573" t="e">
        <f t="shared" si="0"/>
        <v>#DIV/0!</v>
      </c>
      <c r="K46" s="573" t="e">
        <f t="shared" si="1"/>
        <v>#DIV/0!</v>
      </c>
    </row>
    <row r="47" spans="1:11" ht="409.5" customHeight="1" hidden="1">
      <c r="A47" s="535"/>
      <c r="B47" s="386"/>
      <c r="C47" s="572"/>
      <c r="D47" s="572"/>
      <c r="E47" s="572"/>
      <c r="F47" s="572"/>
      <c r="G47" s="572"/>
      <c r="H47" s="572"/>
      <c r="I47" s="572"/>
      <c r="J47" s="573" t="e">
        <f t="shared" si="0"/>
        <v>#DIV/0!</v>
      </c>
      <c r="K47" s="573" t="e">
        <f t="shared" si="1"/>
        <v>#DIV/0!</v>
      </c>
    </row>
    <row r="48" spans="1:11" ht="409.5" customHeight="1" hidden="1">
      <c r="A48" s="535"/>
      <c r="B48" s="386"/>
      <c r="C48" s="572"/>
      <c r="D48" s="572"/>
      <c r="E48" s="572"/>
      <c r="F48" s="572"/>
      <c r="G48" s="572"/>
      <c r="H48" s="572"/>
      <c r="I48" s="572"/>
      <c r="J48" s="573" t="e">
        <f t="shared" si="0"/>
        <v>#DIV/0!</v>
      </c>
      <c r="K48" s="573" t="e">
        <f t="shared" si="1"/>
        <v>#DIV/0!</v>
      </c>
    </row>
    <row r="49" spans="1:11" ht="409.5" customHeight="1" hidden="1">
      <c r="A49" s="535"/>
      <c r="B49" s="386"/>
      <c r="C49" s="572"/>
      <c r="D49" s="572"/>
      <c r="E49" s="572"/>
      <c r="F49" s="572"/>
      <c r="G49" s="572"/>
      <c r="H49" s="572"/>
      <c r="I49" s="572"/>
      <c r="J49" s="573" t="e">
        <f t="shared" si="0"/>
        <v>#DIV/0!</v>
      </c>
      <c r="K49" s="573" t="e">
        <f t="shared" si="1"/>
        <v>#DIV/0!</v>
      </c>
    </row>
    <row r="50" spans="1:11" ht="409.5" customHeight="1" hidden="1">
      <c r="A50" s="535"/>
      <c r="B50" s="386"/>
      <c r="C50" s="572"/>
      <c r="D50" s="572"/>
      <c r="E50" s="572"/>
      <c r="F50" s="572"/>
      <c r="G50" s="572"/>
      <c r="H50" s="572"/>
      <c r="I50" s="572"/>
      <c r="J50" s="573" t="e">
        <f t="shared" si="0"/>
        <v>#DIV/0!</v>
      </c>
      <c r="K50" s="573" t="e">
        <f t="shared" si="1"/>
        <v>#DIV/0!</v>
      </c>
    </row>
    <row r="51" spans="1:11" ht="409.5" customHeight="1" hidden="1">
      <c r="A51" s="535"/>
      <c r="B51" s="386"/>
      <c r="C51" s="572"/>
      <c r="D51" s="572"/>
      <c r="E51" s="572"/>
      <c r="F51" s="572"/>
      <c r="G51" s="572"/>
      <c r="H51" s="572"/>
      <c r="I51" s="572"/>
      <c r="J51" s="573" t="e">
        <f t="shared" si="0"/>
        <v>#DIV/0!</v>
      </c>
      <c r="K51" s="573" t="e">
        <f t="shared" si="1"/>
        <v>#DIV/0!</v>
      </c>
    </row>
    <row r="52" spans="1:11" ht="409.5" customHeight="1" hidden="1">
      <c r="A52" s="535"/>
      <c r="B52" s="386"/>
      <c r="C52" s="572"/>
      <c r="D52" s="572"/>
      <c r="E52" s="572"/>
      <c r="F52" s="572"/>
      <c r="G52" s="572"/>
      <c r="H52" s="572"/>
      <c r="I52" s="572"/>
      <c r="J52" s="573" t="e">
        <f t="shared" si="0"/>
        <v>#DIV/0!</v>
      </c>
      <c r="K52" s="573" t="e">
        <f t="shared" si="1"/>
        <v>#DIV/0!</v>
      </c>
    </row>
    <row r="53" spans="1:11" ht="409.5" customHeight="1" hidden="1">
      <c r="A53" s="535"/>
      <c r="B53" s="386"/>
      <c r="C53" s="572"/>
      <c r="D53" s="572"/>
      <c r="E53" s="572"/>
      <c r="F53" s="572"/>
      <c r="G53" s="572"/>
      <c r="H53" s="572"/>
      <c r="I53" s="572"/>
      <c r="J53" s="573" t="e">
        <f t="shared" si="0"/>
        <v>#DIV/0!</v>
      </c>
      <c r="K53" s="573" t="e">
        <f t="shared" si="1"/>
        <v>#DIV/0!</v>
      </c>
    </row>
    <row r="54" spans="1:11" ht="409.5" customHeight="1" hidden="1">
      <c r="A54" s="535"/>
      <c r="B54" s="386"/>
      <c r="C54" s="572"/>
      <c r="D54" s="572"/>
      <c r="E54" s="572"/>
      <c r="F54" s="572"/>
      <c r="G54" s="572"/>
      <c r="H54" s="572"/>
      <c r="I54" s="572"/>
      <c r="J54" s="573" t="e">
        <f t="shared" si="0"/>
        <v>#DIV/0!</v>
      </c>
      <c r="K54" s="573" t="e">
        <f t="shared" si="1"/>
        <v>#DIV/0!</v>
      </c>
    </row>
    <row r="55" spans="1:11" ht="409.5" customHeight="1" hidden="1">
      <c r="A55" s="535"/>
      <c r="B55" s="386"/>
      <c r="C55" s="572"/>
      <c r="D55" s="572"/>
      <c r="E55" s="572"/>
      <c r="F55" s="572"/>
      <c r="G55" s="572"/>
      <c r="H55" s="572"/>
      <c r="I55" s="572"/>
      <c r="J55" s="573" t="e">
        <f t="shared" si="0"/>
        <v>#DIV/0!</v>
      </c>
      <c r="K55" s="573" t="e">
        <f t="shared" si="1"/>
        <v>#DIV/0!</v>
      </c>
    </row>
    <row r="56" spans="1:11" ht="409.5" customHeight="1" hidden="1">
      <c r="A56" s="535"/>
      <c r="B56" s="386"/>
      <c r="C56" s="572"/>
      <c r="D56" s="572"/>
      <c r="E56" s="572"/>
      <c r="F56" s="572"/>
      <c r="G56" s="572"/>
      <c r="H56" s="572"/>
      <c r="I56" s="572"/>
      <c r="J56" s="573" t="e">
        <f t="shared" si="0"/>
        <v>#DIV/0!</v>
      </c>
      <c r="K56" s="573" t="e">
        <f t="shared" si="1"/>
        <v>#DIV/0!</v>
      </c>
    </row>
    <row r="57" spans="1:11" ht="409.5" customHeight="1" hidden="1">
      <c r="A57" s="535"/>
      <c r="B57" s="386"/>
      <c r="C57" s="572"/>
      <c r="D57" s="572"/>
      <c r="E57" s="572"/>
      <c r="F57" s="572"/>
      <c r="G57" s="572"/>
      <c r="H57" s="572"/>
      <c r="I57" s="572"/>
      <c r="J57" s="573" t="e">
        <f t="shared" si="0"/>
        <v>#DIV/0!</v>
      </c>
      <c r="K57" s="573" t="e">
        <f t="shared" si="1"/>
        <v>#DIV/0!</v>
      </c>
    </row>
    <row r="58" spans="1:11" ht="409.5" customHeight="1" hidden="1">
      <c r="A58" s="535"/>
      <c r="B58" s="386"/>
      <c r="C58" s="572"/>
      <c r="D58" s="572"/>
      <c r="E58" s="572"/>
      <c r="F58" s="572"/>
      <c r="G58" s="572"/>
      <c r="H58" s="572"/>
      <c r="I58" s="572"/>
      <c r="J58" s="573" t="e">
        <f t="shared" si="0"/>
        <v>#DIV/0!</v>
      </c>
      <c r="K58" s="573" t="e">
        <f t="shared" si="1"/>
        <v>#DIV/0!</v>
      </c>
    </row>
    <row r="59" spans="1:11" ht="409.5" customHeight="1" hidden="1">
      <c r="A59" s="535"/>
      <c r="B59" s="386"/>
      <c r="C59" s="572"/>
      <c r="D59" s="572"/>
      <c r="E59" s="572"/>
      <c r="F59" s="572"/>
      <c r="G59" s="572"/>
      <c r="H59" s="572"/>
      <c r="I59" s="572"/>
      <c r="J59" s="573" t="e">
        <f t="shared" si="0"/>
        <v>#DIV/0!</v>
      </c>
      <c r="K59" s="573" t="e">
        <f t="shared" si="1"/>
        <v>#DIV/0!</v>
      </c>
    </row>
    <row r="60" spans="1:11" ht="409.5" customHeight="1" hidden="1">
      <c r="A60" s="535"/>
      <c r="B60" s="535"/>
      <c r="C60" s="572"/>
      <c r="D60" s="572"/>
      <c r="E60" s="572"/>
      <c r="F60" s="572"/>
      <c r="G60" s="572"/>
      <c r="H60" s="572"/>
      <c r="I60" s="572"/>
      <c r="J60" s="573" t="e">
        <f t="shared" si="0"/>
        <v>#DIV/0!</v>
      </c>
      <c r="K60" s="573" t="e">
        <f t="shared" si="1"/>
        <v>#DIV/0!</v>
      </c>
    </row>
    <row r="61" spans="1:11" ht="15">
      <c r="A61" s="540" t="s">
        <v>583</v>
      </c>
      <c r="B61" s="537"/>
      <c r="C61" s="566">
        <f aca="true" t="shared" si="2" ref="C61:I61">SUM(C6:C60)</f>
        <v>706487491.1800001</v>
      </c>
      <c r="D61" s="566">
        <f t="shared" si="2"/>
        <v>775576346.2300001</v>
      </c>
      <c r="E61" s="566">
        <f t="shared" si="2"/>
        <v>779186438.8999999</v>
      </c>
      <c r="F61" s="566">
        <f t="shared" si="2"/>
        <v>775562477.2499999</v>
      </c>
      <c r="G61" s="566">
        <f t="shared" si="2"/>
        <v>783748056.6000001</v>
      </c>
      <c r="H61" s="566">
        <f t="shared" si="2"/>
        <v>800842591.51</v>
      </c>
      <c r="I61" s="566">
        <f t="shared" si="2"/>
        <v>781048030.91</v>
      </c>
      <c r="J61" s="574">
        <f t="shared" si="0"/>
        <v>0.007073000333191515</v>
      </c>
      <c r="K61" s="575">
        <f t="shared" si="1"/>
        <v>0.1055369566493899</v>
      </c>
    </row>
    <row r="62" spans="1:11" ht="15">
      <c r="A62" s="576"/>
      <c r="B62" s="545"/>
      <c r="C62" s="577"/>
      <c r="D62" s="577"/>
      <c r="E62" s="577"/>
      <c r="F62" s="577"/>
      <c r="G62" s="577"/>
      <c r="H62" s="577"/>
      <c r="I62" s="577"/>
      <c r="J62" s="578"/>
      <c r="K62" s="578"/>
    </row>
    <row r="63" spans="1:11" ht="15">
      <c r="A63" s="386" t="s">
        <v>585</v>
      </c>
      <c r="B63" s="527"/>
      <c r="C63" s="527"/>
      <c r="D63" s="527"/>
      <c r="E63" s="527"/>
      <c r="F63" s="579"/>
      <c r="G63" s="580"/>
      <c r="H63" s="580"/>
      <c r="I63" s="580"/>
      <c r="J63" s="581"/>
      <c r="K63" s="527"/>
    </row>
    <row r="64" spans="1:11" ht="15">
      <c r="A64" s="386"/>
      <c r="B64" s="386"/>
      <c r="C64" s="386"/>
      <c r="D64" s="386"/>
      <c r="E64" s="386"/>
      <c r="F64" s="386"/>
      <c r="G64" s="582"/>
      <c r="H64" s="582"/>
      <c r="I64" s="386"/>
      <c r="J64" s="386"/>
      <c r="K64" s="386"/>
    </row>
    <row r="65" spans="1:11" ht="15">
      <c r="A65" s="386"/>
      <c r="B65" s="386"/>
      <c r="C65" s="572"/>
      <c r="D65" s="572"/>
      <c r="E65" s="572"/>
      <c r="F65" s="572"/>
      <c r="G65" s="572"/>
      <c r="H65" s="572"/>
      <c r="I65" s="572"/>
      <c r="J65" s="583"/>
      <c r="K65" s="584"/>
    </row>
    <row r="66" spans="1:11" ht="15">
      <c r="A66" s="386"/>
      <c r="B66" s="386"/>
      <c r="C66" s="386"/>
      <c r="D66" s="386"/>
      <c r="E66" s="386"/>
      <c r="F66" s="386"/>
      <c r="G66" s="386"/>
      <c r="H66" s="386"/>
      <c r="I66" s="386"/>
      <c r="J66" s="386"/>
      <c r="K66" s="386"/>
    </row>
    <row r="67" spans="1:11" ht="15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</row>
    <row r="68" spans="4:5" ht="15" hidden="1">
      <c r="D68" s="708"/>
      <c r="E68" s="708"/>
    </row>
  </sheetData>
  <sheetProtection/>
  <mergeCells count="10">
    <mergeCell ref="A21:A25"/>
    <mergeCell ref="A26:A30"/>
    <mergeCell ref="A31:A32"/>
    <mergeCell ref="A33:A35"/>
    <mergeCell ref="A1:K1"/>
    <mergeCell ref="A2:K2"/>
    <mergeCell ref="A3:K3"/>
    <mergeCell ref="A6:A9"/>
    <mergeCell ref="A10:A13"/>
    <mergeCell ref="A14:A20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20.00390625" style="334" customWidth="1"/>
    <col min="2" max="2" width="23.28125" style="334" bestFit="1" customWidth="1"/>
    <col min="3" max="16384" width="11.421875" style="334" customWidth="1"/>
  </cols>
  <sheetData>
    <row r="1" spans="1:11" ht="15.75">
      <c r="A1" s="849" t="s">
        <v>1795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</row>
    <row r="2" spans="1:11" ht="15.75">
      <c r="A2" s="849" t="s">
        <v>1714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</row>
    <row r="3" spans="1:11" ht="3" customHeight="1">
      <c r="A3" s="891"/>
      <c r="B3" s="891"/>
      <c r="C3" s="586"/>
      <c r="D3" s="386"/>
      <c r="E3" s="386"/>
      <c r="F3" s="386"/>
      <c r="G3" s="386"/>
      <c r="H3" s="386"/>
      <c r="I3" s="386"/>
      <c r="J3" s="386"/>
      <c r="K3" s="527"/>
    </row>
    <row r="4" spans="1:11" ht="30">
      <c r="A4" s="587" t="s">
        <v>568</v>
      </c>
      <c r="B4" s="587" t="s">
        <v>569</v>
      </c>
      <c r="C4" s="588">
        <v>41274</v>
      </c>
      <c r="D4" s="588">
        <v>41364</v>
      </c>
      <c r="E4" s="588">
        <v>41455</v>
      </c>
      <c r="F4" s="588">
        <v>41547</v>
      </c>
      <c r="G4" s="588">
        <v>41578</v>
      </c>
      <c r="H4" s="588">
        <v>41608</v>
      </c>
      <c r="I4" s="588">
        <v>41639</v>
      </c>
      <c r="J4" s="700" t="s">
        <v>586</v>
      </c>
      <c r="K4" s="589" t="s">
        <v>435</v>
      </c>
    </row>
    <row r="5" spans="1:11" ht="15">
      <c r="A5" s="862" t="s">
        <v>1677</v>
      </c>
      <c r="B5" s="386" t="s">
        <v>592</v>
      </c>
      <c r="C5" s="572">
        <v>1409</v>
      </c>
      <c r="D5" s="572">
        <v>1389</v>
      </c>
      <c r="E5" s="572">
        <v>1361</v>
      </c>
      <c r="F5" s="572">
        <v>1332</v>
      </c>
      <c r="G5" s="572">
        <v>1328</v>
      </c>
      <c r="H5" s="572">
        <v>1320</v>
      </c>
      <c r="I5" s="572">
        <v>1314</v>
      </c>
      <c r="J5" s="573">
        <f aca="true" t="shared" si="0" ref="J5:J61">(I5-F5)/F5</f>
        <v>-0.013513513513513514</v>
      </c>
      <c r="K5" s="573">
        <f aca="true" t="shared" si="1" ref="K5:K61">(I5-C5)/C5</f>
        <v>-0.06742370475514549</v>
      </c>
    </row>
    <row r="6" spans="1:11" ht="15">
      <c r="A6" s="862" t="s">
        <v>1677</v>
      </c>
      <c r="B6" s="386" t="s">
        <v>589</v>
      </c>
      <c r="C6" s="572">
        <v>598</v>
      </c>
      <c r="D6" s="572">
        <v>622</v>
      </c>
      <c r="E6" s="572">
        <v>675</v>
      </c>
      <c r="F6" s="572">
        <v>744</v>
      </c>
      <c r="G6" s="572">
        <v>755</v>
      </c>
      <c r="H6" s="572">
        <v>772</v>
      </c>
      <c r="I6" s="572">
        <v>782</v>
      </c>
      <c r="J6" s="573">
        <f t="shared" si="0"/>
        <v>0.051075268817204304</v>
      </c>
      <c r="K6" s="573">
        <f t="shared" si="1"/>
        <v>0.3076923076923077</v>
      </c>
    </row>
    <row r="7" spans="1:11" ht="15">
      <c r="A7" s="862" t="s">
        <v>1677</v>
      </c>
      <c r="B7" s="386" t="s">
        <v>587</v>
      </c>
      <c r="C7" s="572">
        <v>1985</v>
      </c>
      <c r="D7" s="572">
        <v>1982</v>
      </c>
      <c r="E7" s="572">
        <v>1967</v>
      </c>
      <c r="F7" s="572">
        <v>1946</v>
      </c>
      <c r="G7" s="572">
        <v>1942</v>
      </c>
      <c r="H7" s="572">
        <v>1930</v>
      </c>
      <c r="I7" s="572">
        <v>1916</v>
      </c>
      <c r="J7" s="573">
        <f t="shared" si="0"/>
        <v>-0.015416238437821172</v>
      </c>
      <c r="K7" s="573">
        <f t="shared" si="1"/>
        <v>-0.034760705289672546</v>
      </c>
    </row>
    <row r="8" spans="1:11" ht="15">
      <c r="A8" s="862" t="s">
        <v>1677</v>
      </c>
      <c r="B8" s="386" t="s">
        <v>1676</v>
      </c>
      <c r="C8" s="572">
        <v>792</v>
      </c>
      <c r="D8" s="572">
        <v>863</v>
      </c>
      <c r="E8" s="572">
        <v>919</v>
      </c>
      <c r="F8" s="572">
        <v>963</v>
      </c>
      <c r="G8" s="471">
        <v>979</v>
      </c>
      <c r="H8" s="572">
        <v>1000</v>
      </c>
      <c r="I8" s="572">
        <v>1016</v>
      </c>
      <c r="J8" s="573">
        <f t="shared" si="0"/>
        <v>0.055036344755970926</v>
      </c>
      <c r="K8" s="573">
        <f t="shared" si="1"/>
        <v>0.2828282828282828</v>
      </c>
    </row>
    <row r="9" spans="1:11" ht="15">
      <c r="A9" s="862" t="s">
        <v>1678</v>
      </c>
      <c r="B9" s="386" t="s">
        <v>1772</v>
      </c>
      <c r="C9" s="572"/>
      <c r="D9" s="572"/>
      <c r="E9" s="572"/>
      <c r="F9" s="572"/>
      <c r="G9" s="572"/>
      <c r="H9" s="572"/>
      <c r="I9" s="572">
        <v>3</v>
      </c>
      <c r="J9" s="573" t="s">
        <v>1031</v>
      </c>
      <c r="K9" s="573" t="s">
        <v>1031</v>
      </c>
    </row>
    <row r="10" spans="1:11" ht="15">
      <c r="A10" s="862" t="s">
        <v>1678</v>
      </c>
      <c r="B10" s="386" t="s">
        <v>600</v>
      </c>
      <c r="C10" s="572">
        <v>1968</v>
      </c>
      <c r="D10" s="572">
        <v>1949</v>
      </c>
      <c r="E10" s="572">
        <v>1926</v>
      </c>
      <c r="F10" s="572">
        <v>1919</v>
      </c>
      <c r="G10" s="572">
        <v>1914</v>
      </c>
      <c r="H10" s="572">
        <v>1902</v>
      </c>
      <c r="I10" s="572">
        <v>1890</v>
      </c>
      <c r="J10" s="573">
        <f t="shared" si="0"/>
        <v>-0.015112037519541427</v>
      </c>
      <c r="K10" s="573">
        <f t="shared" si="1"/>
        <v>-0.039634146341463415</v>
      </c>
    </row>
    <row r="11" spans="1:11" ht="15">
      <c r="A11" s="862" t="s">
        <v>1678</v>
      </c>
      <c r="B11" s="386" t="s">
        <v>596</v>
      </c>
      <c r="C11" s="572">
        <v>479</v>
      </c>
      <c r="D11" s="572">
        <v>475</v>
      </c>
      <c r="E11" s="572">
        <v>469</v>
      </c>
      <c r="F11" s="572">
        <v>469</v>
      </c>
      <c r="G11" s="572">
        <v>468</v>
      </c>
      <c r="H11" s="572">
        <v>465</v>
      </c>
      <c r="I11" s="572">
        <v>461</v>
      </c>
      <c r="J11" s="573">
        <f t="shared" si="0"/>
        <v>-0.017057569296375266</v>
      </c>
      <c r="K11" s="573">
        <f t="shared" si="1"/>
        <v>-0.037578288100208766</v>
      </c>
    </row>
    <row r="12" spans="1:11" ht="15">
      <c r="A12" s="862" t="s">
        <v>1678</v>
      </c>
      <c r="B12" s="386" t="s">
        <v>599</v>
      </c>
      <c r="C12" s="572">
        <v>1603</v>
      </c>
      <c r="D12" s="572">
        <v>1578</v>
      </c>
      <c r="E12" s="572">
        <v>1560</v>
      </c>
      <c r="F12" s="572">
        <v>1553</v>
      </c>
      <c r="G12" s="572">
        <v>1543</v>
      </c>
      <c r="H12" s="572">
        <v>1536</v>
      </c>
      <c r="I12" s="572">
        <v>1326</v>
      </c>
      <c r="J12" s="573">
        <f t="shared" si="0"/>
        <v>-0.14616870573084353</v>
      </c>
      <c r="K12" s="573">
        <f t="shared" si="1"/>
        <v>-0.17280099812850905</v>
      </c>
    </row>
    <row r="13" spans="1:11" ht="15">
      <c r="A13" s="862" t="s">
        <v>1679</v>
      </c>
      <c r="B13" s="386" t="s">
        <v>732</v>
      </c>
      <c r="C13" s="572">
        <v>1596</v>
      </c>
      <c r="D13" s="572">
        <v>1560</v>
      </c>
      <c r="E13" s="572">
        <v>1534</v>
      </c>
      <c r="F13" s="572">
        <v>1552</v>
      </c>
      <c r="G13" s="572">
        <v>1593</v>
      </c>
      <c r="H13" s="572">
        <v>1623</v>
      </c>
      <c r="I13" s="572">
        <v>1626</v>
      </c>
      <c r="J13" s="573">
        <f t="shared" si="0"/>
        <v>0.04768041237113402</v>
      </c>
      <c r="K13" s="573">
        <f t="shared" si="1"/>
        <v>0.018796992481203006</v>
      </c>
    </row>
    <row r="14" spans="1:11" ht="15">
      <c r="A14" s="862" t="s">
        <v>1679</v>
      </c>
      <c r="B14" s="386" t="s">
        <v>606</v>
      </c>
      <c r="C14" s="572">
        <v>211</v>
      </c>
      <c r="D14" s="572">
        <v>228</v>
      </c>
      <c r="E14" s="572">
        <v>237</v>
      </c>
      <c r="F14" s="572">
        <v>250</v>
      </c>
      <c r="G14" s="572">
        <v>250</v>
      </c>
      <c r="H14" s="572">
        <v>249</v>
      </c>
      <c r="I14" s="572">
        <v>246</v>
      </c>
      <c r="J14" s="573">
        <f t="shared" si="0"/>
        <v>-0.016</v>
      </c>
      <c r="K14" s="573">
        <f t="shared" si="1"/>
        <v>0.16587677725118483</v>
      </c>
    </row>
    <row r="15" spans="1:11" ht="15">
      <c r="A15" s="862" t="s">
        <v>1679</v>
      </c>
      <c r="B15" s="386" t="s">
        <v>314</v>
      </c>
      <c r="C15" s="572">
        <v>1921</v>
      </c>
      <c r="D15" s="572">
        <v>1908</v>
      </c>
      <c r="E15" s="572">
        <v>1895</v>
      </c>
      <c r="F15" s="572">
        <v>1918</v>
      </c>
      <c r="G15" s="572">
        <v>1920</v>
      </c>
      <c r="H15" s="572">
        <v>1917</v>
      </c>
      <c r="I15" s="572">
        <v>1914</v>
      </c>
      <c r="J15" s="573">
        <f t="shared" si="0"/>
        <v>-0.0020855057351407717</v>
      </c>
      <c r="K15" s="573">
        <f t="shared" si="1"/>
        <v>-0.003643935450286309</v>
      </c>
    </row>
    <row r="16" spans="1:11" ht="15">
      <c r="A16" s="862" t="s">
        <v>1679</v>
      </c>
      <c r="B16" s="386" t="s">
        <v>601</v>
      </c>
      <c r="C16" s="572">
        <v>403</v>
      </c>
      <c r="D16" s="572">
        <v>396</v>
      </c>
      <c r="E16" s="572">
        <v>414</v>
      </c>
      <c r="F16" s="572">
        <v>475</v>
      </c>
      <c r="G16" s="572">
        <v>527</v>
      </c>
      <c r="H16" s="572">
        <v>576</v>
      </c>
      <c r="I16" s="572">
        <v>601</v>
      </c>
      <c r="J16" s="573">
        <f t="shared" si="0"/>
        <v>0.26526315789473687</v>
      </c>
      <c r="K16" s="573">
        <f t="shared" si="1"/>
        <v>0.4913151364764268</v>
      </c>
    </row>
    <row r="17" spans="1:11" ht="15">
      <c r="A17" s="862" t="s">
        <v>1679</v>
      </c>
      <c r="B17" s="386" t="s">
        <v>602</v>
      </c>
      <c r="C17" s="572">
        <v>260</v>
      </c>
      <c r="D17" s="572">
        <v>254</v>
      </c>
      <c r="E17" s="572">
        <v>250</v>
      </c>
      <c r="F17" s="572">
        <v>244</v>
      </c>
      <c r="G17" s="572">
        <v>245</v>
      </c>
      <c r="H17" s="572">
        <v>243</v>
      </c>
      <c r="I17" s="572">
        <v>240</v>
      </c>
      <c r="J17" s="573">
        <f t="shared" si="0"/>
        <v>-0.01639344262295082</v>
      </c>
      <c r="K17" s="573">
        <f t="shared" si="1"/>
        <v>-0.07692307692307693</v>
      </c>
    </row>
    <row r="18" spans="1:11" ht="15">
      <c r="A18" s="862" t="s">
        <v>1679</v>
      </c>
      <c r="B18" s="386" t="s">
        <v>1102</v>
      </c>
      <c r="C18" s="572">
        <v>144</v>
      </c>
      <c r="D18" s="572">
        <v>171</v>
      </c>
      <c r="E18" s="572">
        <v>215</v>
      </c>
      <c r="F18" s="572">
        <v>237</v>
      </c>
      <c r="G18" s="572">
        <v>257</v>
      </c>
      <c r="H18" s="572">
        <v>277</v>
      </c>
      <c r="I18" s="572">
        <v>287</v>
      </c>
      <c r="J18" s="573">
        <f t="shared" si="0"/>
        <v>0.2109704641350211</v>
      </c>
      <c r="K18" s="573">
        <f t="shared" si="1"/>
        <v>0.9930555555555556</v>
      </c>
    </row>
    <row r="19" spans="1:11" ht="15">
      <c r="A19" s="862" t="s">
        <v>1679</v>
      </c>
      <c r="B19" s="386" t="s">
        <v>604</v>
      </c>
      <c r="C19" s="572">
        <v>2587</v>
      </c>
      <c r="D19" s="572">
        <v>2609</v>
      </c>
      <c r="E19" s="572">
        <v>2683</v>
      </c>
      <c r="F19" s="572">
        <v>2802</v>
      </c>
      <c r="G19" s="572">
        <v>2904</v>
      </c>
      <c r="H19" s="572">
        <v>3041</v>
      </c>
      <c r="I19" s="572">
        <v>3271</v>
      </c>
      <c r="J19" s="573">
        <f t="shared" si="0"/>
        <v>0.16738044254104212</v>
      </c>
      <c r="K19" s="573">
        <f t="shared" si="1"/>
        <v>0.2643989176652493</v>
      </c>
    </row>
    <row r="20" spans="1:11" ht="15">
      <c r="A20" s="862" t="s">
        <v>1680</v>
      </c>
      <c r="B20" s="386" t="s">
        <v>733</v>
      </c>
      <c r="C20" s="572">
        <v>6598</v>
      </c>
      <c r="D20" s="572">
        <v>6734</v>
      </c>
      <c r="E20" s="572">
        <v>6504</v>
      </c>
      <c r="F20" s="572">
        <v>6535</v>
      </c>
      <c r="G20" s="572">
        <v>6541</v>
      </c>
      <c r="H20" s="572">
        <v>6558</v>
      </c>
      <c r="I20" s="572">
        <v>6592</v>
      </c>
      <c r="J20" s="573">
        <f t="shared" si="0"/>
        <v>0.008722264728385616</v>
      </c>
      <c r="K20" s="573">
        <f t="shared" si="1"/>
        <v>-0.0009093664746892998</v>
      </c>
    </row>
    <row r="21" spans="1:11" ht="15">
      <c r="A21" s="862" t="s">
        <v>1680</v>
      </c>
      <c r="B21" s="386" t="s">
        <v>608</v>
      </c>
      <c r="C21" s="572">
        <v>1587</v>
      </c>
      <c r="D21" s="572">
        <v>1614</v>
      </c>
      <c r="E21" s="572">
        <v>1628</v>
      </c>
      <c r="F21" s="572">
        <v>1635</v>
      </c>
      <c r="G21" s="572">
        <v>1639</v>
      </c>
      <c r="H21" s="572">
        <v>1640</v>
      </c>
      <c r="I21" s="572">
        <v>1635</v>
      </c>
      <c r="J21" s="573">
        <f t="shared" si="0"/>
        <v>0</v>
      </c>
      <c r="K21" s="573">
        <f t="shared" si="1"/>
        <v>0.030245746691871456</v>
      </c>
    </row>
    <row r="22" spans="1:11" ht="15">
      <c r="A22" s="862" t="s">
        <v>1680</v>
      </c>
      <c r="B22" s="386" t="s">
        <v>580</v>
      </c>
      <c r="C22" s="572">
        <v>3803</v>
      </c>
      <c r="D22" s="572">
        <v>3805</v>
      </c>
      <c r="E22" s="572">
        <v>3764</v>
      </c>
      <c r="F22" s="572">
        <v>3777</v>
      </c>
      <c r="G22" s="572">
        <v>3772</v>
      </c>
      <c r="H22" s="572">
        <v>3770</v>
      </c>
      <c r="I22" s="572">
        <v>3763</v>
      </c>
      <c r="J22" s="573">
        <f t="shared" si="0"/>
        <v>-0.003706645485835319</v>
      </c>
      <c r="K22" s="573">
        <f t="shared" si="1"/>
        <v>-0.01051801209571391</v>
      </c>
    </row>
    <row r="23" spans="1:11" ht="15">
      <c r="A23" s="862" t="s">
        <v>1680</v>
      </c>
      <c r="B23" s="386" t="s">
        <v>598</v>
      </c>
      <c r="C23" s="572">
        <v>5579</v>
      </c>
      <c r="D23" s="572">
        <v>5653</v>
      </c>
      <c r="E23" s="572">
        <v>5632</v>
      </c>
      <c r="F23" s="572">
        <v>5711</v>
      </c>
      <c r="G23" s="572">
        <v>5729</v>
      </c>
      <c r="H23" s="572">
        <v>5756</v>
      </c>
      <c r="I23" s="572">
        <v>5774</v>
      </c>
      <c r="J23" s="573">
        <f t="shared" si="0"/>
        <v>0.011031343022237787</v>
      </c>
      <c r="K23" s="573">
        <f t="shared" si="1"/>
        <v>0.03495250044810898</v>
      </c>
    </row>
    <row r="24" spans="1:11" ht="15">
      <c r="A24" s="862" t="s">
        <v>1680</v>
      </c>
      <c r="B24" s="386" t="s">
        <v>890</v>
      </c>
      <c r="C24" s="572">
        <v>1988</v>
      </c>
      <c r="D24" s="572">
        <v>2040</v>
      </c>
      <c r="E24" s="572">
        <v>2035</v>
      </c>
      <c r="F24" s="572">
        <v>2064</v>
      </c>
      <c r="G24" s="572">
        <v>2072</v>
      </c>
      <c r="H24" s="572">
        <v>2078</v>
      </c>
      <c r="I24" s="572">
        <v>2082</v>
      </c>
      <c r="J24" s="573">
        <f t="shared" si="0"/>
        <v>0.00872093023255814</v>
      </c>
      <c r="K24" s="573">
        <f t="shared" si="1"/>
        <v>0.047283702213279676</v>
      </c>
    </row>
    <row r="25" spans="1:11" ht="15">
      <c r="A25" s="862" t="s">
        <v>1681</v>
      </c>
      <c r="B25" s="386" t="s">
        <v>591</v>
      </c>
      <c r="C25" s="572">
        <v>3139</v>
      </c>
      <c r="D25" s="572">
        <v>3120</v>
      </c>
      <c r="E25" s="572">
        <v>3095</v>
      </c>
      <c r="F25" s="572">
        <v>3082</v>
      </c>
      <c r="G25" s="572">
        <v>3082</v>
      </c>
      <c r="H25" s="572">
        <v>3098</v>
      </c>
      <c r="I25" s="572">
        <v>3101</v>
      </c>
      <c r="J25" s="573">
        <f t="shared" si="0"/>
        <v>0.006164828033744322</v>
      </c>
      <c r="K25" s="573">
        <f t="shared" si="1"/>
        <v>-0.012105766167569289</v>
      </c>
    </row>
    <row r="26" spans="1:11" ht="15">
      <c r="A26" s="862" t="s">
        <v>1681</v>
      </c>
      <c r="B26" s="386" t="s">
        <v>1106</v>
      </c>
      <c r="C26" s="572">
        <v>274</v>
      </c>
      <c r="D26" s="572">
        <v>286</v>
      </c>
      <c r="E26" s="572">
        <v>327</v>
      </c>
      <c r="F26" s="572">
        <v>296</v>
      </c>
      <c r="G26" s="572">
        <v>314</v>
      </c>
      <c r="H26" s="572">
        <v>375</v>
      </c>
      <c r="I26" s="572">
        <v>403</v>
      </c>
      <c r="J26" s="573">
        <f t="shared" si="0"/>
        <v>0.3614864864864865</v>
      </c>
      <c r="K26" s="573">
        <f t="shared" si="1"/>
        <v>0.4708029197080292</v>
      </c>
    </row>
    <row r="27" spans="1:11" ht="15">
      <c r="A27" s="862" t="s">
        <v>1681</v>
      </c>
      <c r="B27" s="386" t="s">
        <v>1047</v>
      </c>
      <c r="C27" s="572">
        <v>1515</v>
      </c>
      <c r="D27" s="572">
        <v>1708</v>
      </c>
      <c r="E27" s="572">
        <v>1798</v>
      </c>
      <c r="F27" s="572">
        <v>1893</v>
      </c>
      <c r="G27" s="572">
        <v>1934</v>
      </c>
      <c r="H27" s="572">
        <v>1998</v>
      </c>
      <c r="I27" s="572">
        <v>2049</v>
      </c>
      <c r="J27" s="573">
        <f t="shared" si="0"/>
        <v>0.08240887480190175</v>
      </c>
      <c r="K27" s="573">
        <f t="shared" si="1"/>
        <v>0.35247524752475246</v>
      </c>
    </row>
    <row r="28" spans="1:11" ht="15">
      <c r="A28" s="862" t="s">
        <v>1681</v>
      </c>
      <c r="B28" s="386" t="s">
        <v>616</v>
      </c>
      <c r="C28" s="572">
        <v>5016</v>
      </c>
      <c r="D28" s="572">
        <v>4870</v>
      </c>
      <c r="E28" s="572">
        <v>4759</v>
      </c>
      <c r="F28" s="572">
        <v>4673</v>
      </c>
      <c r="G28" s="572">
        <v>4648</v>
      </c>
      <c r="H28" s="572">
        <v>4644</v>
      </c>
      <c r="I28" s="572">
        <v>4642</v>
      </c>
      <c r="J28" s="573">
        <f t="shared" si="0"/>
        <v>-0.006633854055210785</v>
      </c>
      <c r="K28" s="573">
        <f t="shared" si="1"/>
        <v>-0.07456140350877193</v>
      </c>
    </row>
    <row r="29" spans="1:11" ht="15">
      <c r="A29" s="862" t="s">
        <v>1681</v>
      </c>
      <c r="B29" s="386" t="s">
        <v>595</v>
      </c>
      <c r="C29" s="572">
        <v>5623</v>
      </c>
      <c r="D29" s="572">
        <v>5666</v>
      </c>
      <c r="E29" s="572">
        <v>5729</v>
      </c>
      <c r="F29" s="572">
        <v>5850</v>
      </c>
      <c r="G29" s="572">
        <v>5866</v>
      </c>
      <c r="H29" s="572">
        <v>5909</v>
      </c>
      <c r="I29" s="572">
        <v>5925</v>
      </c>
      <c r="J29" s="573">
        <f t="shared" si="0"/>
        <v>0.01282051282051282</v>
      </c>
      <c r="K29" s="573">
        <f t="shared" si="1"/>
        <v>0.05370798506135515</v>
      </c>
    </row>
    <row r="30" spans="1:11" ht="15">
      <c r="A30" s="862" t="s">
        <v>1682</v>
      </c>
      <c r="B30" s="386" t="s">
        <v>889</v>
      </c>
      <c r="C30" s="572">
        <v>98</v>
      </c>
      <c r="D30" s="572">
        <v>96</v>
      </c>
      <c r="E30" s="572">
        <v>56</v>
      </c>
      <c r="F30" s="572">
        <v>57</v>
      </c>
      <c r="G30" s="572">
        <v>57</v>
      </c>
      <c r="H30" s="572">
        <v>57</v>
      </c>
      <c r="I30" s="572">
        <v>57</v>
      </c>
      <c r="J30" s="573">
        <f t="shared" si="0"/>
        <v>0</v>
      </c>
      <c r="K30" s="573">
        <f t="shared" si="1"/>
        <v>-0.41836734693877553</v>
      </c>
    </row>
    <row r="31" spans="1:11" ht="15">
      <c r="A31" s="862" t="s">
        <v>1682</v>
      </c>
      <c r="B31" s="386" t="s">
        <v>731</v>
      </c>
      <c r="C31" s="572">
        <v>6</v>
      </c>
      <c r="D31" s="572">
        <v>6</v>
      </c>
      <c r="E31" s="572">
        <v>5</v>
      </c>
      <c r="F31" s="572">
        <v>5</v>
      </c>
      <c r="G31" s="572">
        <v>5</v>
      </c>
      <c r="H31" s="572">
        <v>5</v>
      </c>
      <c r="I31" s="572">
        <v>4</v>
      </c>
      <c r="J31" s="573">
        <f t="shared" si="0"/>
        <v>-0.2</v>
      </c>
      <c r="K31" s="573">
        <f t="shared" si="1"/>
        <v>-0.3333333333333333</v>
      </c>
    </row>
    <row r="32" spans="1:11" ht="15">
      <c r="A32" s="862" t="s">
        <v>1683</v>
      </c>
      <c r="B32" s="386" t="s">
        <v>734</v>
      </c>
      <c r="C32" s="572">
        <v>2194</v>
      </c>
      <c r="D32" s="572">
        <v>2390</v>
      </c>
      <c r="E32" s="572">
        <v>2483</v>
      </c>
      <c r="F32" s="572">
        <v>2537</v>
      </c>
      <c r="G32" s="572">
        <v>2375</v>
      </c>
      <c r="H32" s="572">
        <v>2415</v>
      </c>
      <c r="I32" s="572">
        <v>2440</v>
      </c>
      <c r="J32" s="573">
        <f t="shared" si="0"/>
        <v>-0.03823413480488766</v>
      </c>
      <c r="K32" s="573">
        <f t="shared" si="1"/>
        <v>0.11212397447584321</v>
      </c>
    </row>
    <row r="33" spans="1:11" ht="15">
      <c r="A33" s="889" t="s">
        <v>1683</v>
      </c>
      <c r="B33" s="386" t="s">
        <v>622</v>
      </c>
      <c r="C33" s="572">
        <v>1625</v>
      </c>
      <c r="D33" s="572">
        <v>1651</v>
      </c>
      <c r="E33" s="572">
        <v>1671</v>
      </c>
      <c r="F33" s="572">
        <v>1688</v>
      </c>
      <c r="G33" s="572">
        <v>1605</v>
      </c>
      <c r="H33" s="572">
        <v>1609</v>
      </c>
      <c r="I33" s="572">
        <v>1619</v>
      </c>
      <c r="J33" s="573">
        <f t="shared" si="0"/>
        <v>-0.04087677725118483</v>
      </c>
      <c r="K33" s="573">
        <f t="shared" si="1"/>
        <v>-0.0036923076923076922</v>
      </c>
    </row>
    <row r="34" spans="1:11" ht="15">
      <c r="A34" s="889" t="s">
        <v>1683</v>
      </c>
      <c r="B34" s="386" t="s">
        <v>842</v>
      </c>
      <c r="C34" s="572">
        <v>579</v>
      </c>
      <c r="D34" s="572">
        <v>895</v>
      </c>
      <c r="E34" s="572">
        <v>1037</v>
      </c>
      <c r="F34" s="572">
        <v>1036</v>
      </c>
      <c r="G34" s="572">
        <v>1025</v>
      </c>
      <c r="H34" s="572">
        <v>1032</v>
      </c>
      <c r="I34" s="572">
        <v>1017</v>
      </c>
      <c r="J34" s="573">
        <f t="shared" si="0"/>
        <v>-0.01833976833976834</v>
      </c>
      <c r="K34" s="573">
        <f t="shared" si="1"/>
        <v>0.7564766839378239</v>
      </c>
    </row>
    <row r="35" spans="1:11" ht="409.5" customHeight="1" hidden="1">
      <c r="A35" s="535"/>
      <c r="B35" s="386"/>
      <c r="C35" s="572"/>
      <c r="D35" s="572"/>
      <c r="E35" s="572"/>
      <c r="F35" s="572"/>
      <c r="G35" s="572"/>
      <c r="H35" s="572"/>
      <c r="I35" s="572"/>
      <c r="J35" s="573" t="e">
        <f t="shared" si="0"/>
        <v>#DIV/0!</v>
      </c>
      <c r="K35" s="573" t="e">
        <f t="shared" si="1"/>
        <v>#DIV/0!</v>
      </c>
    </row>
    <row r="36" spans="1:11" ht="409.5" customHeight="1" hidden="1">
      <c r="A36" s="535"/>
      <c r="B36" s="386"/>
      <c r="C36" s="572"/>
      <c r="D36" s="572"/>
      <c r="E36" s="572"/>
      <c r="F36" s="572"/>
      <c r="G36" s="572"/>
      <c r="H36" s="572"/>
      <c r="I36" s="572"/>
      <c r="J36" s="573" t="e">
        <f t="shared" si="0"/>
        <v>#DIV/0!</v>
      </c>
      <c r="K36" s="573" t="e">
        <f t="shared" si="1"/>
        <v>#DIV/0!</v>
      </c>
    </row>
    <row r="37" spans="1:11" ht="409.5" customHeight="1" hidden="1">
      <c r="A37" s="535"/>
      <c r="B37" s="386"/>
      <c r="C37" s="572"/>
      <c r="D37" s="572"/>
      <c r="E37" s="572"/>
      <c r="F37" s="572"/>
      <c r="G37" s="572"/>
      <c r="H37" s="572"/>
      <c r="I37" s="572"/>
      <c r="J37" s="573" t="e">
        <f t="shared" si="0"/>
        <v>#DIV/0!</v>
      </c>
      <c r="K37" s="573" t="e">
        <f t="shared" si="1"/>
        <v>#DIV/0!</v>
      </c>
    </row>
    <row r="38" spans="1:11" ht="409.5" customHeight="1" hidden="1">
      <c r="A38" s="535"/>
      <c r="B38" s="386"/>
      <c r="C38" s="572"/>
      <c r="D38" s="572"/>
      <c r="E38" s="572"/>
      <c r="F38" s="572"/>
      <c r="G38" s="572"/>
      <c r="H38" s="572"/>
      <c r="I38" s="572"/>
      <c r="J38" s="573" t="e">
        <f t="shared" si="0"/>
        <v>#DIV/0!</v>
      </c>
      <c r="K38" s="573" t="e">
        <f t="shared" si="1"/>
        <v>#DIV/0!</v>
      </c>
    </row>
    <row r="39" spans="1:11" ht="409.5" customHeight="1" hidden="1">
      <c r="A39" s="535"/>
      <c r="B39" s="386"/>
      <c r="C39" s="572"/>
      <c r="D39" s="572"/>
      <c r="E39" s="572"/>
      <c r="F39" s="572"/>
      <c r="G39" s="572"/>
      <c r="H39" s="572"/>
      <c r="I39" s="572"/>
      <c r="J39" s="573" t="e">
        <f t="shared" si="0"/>
        <v>#DIV/0!</v>
      </c>
      <c r="K39" s="573" t="e">
        <f t="shared" si="1"/>
        <v>#DIV/0!</v>
      </c>
    </row>
    <row r="40" spans="1:11" ht="409.5" customHeight="1" hidden="1">
      <c r="A40" s="535"/>
      <c r="B40" s="386"/>
      <c r="C40" s="572"/>
      <c r="D40" s="572"/>
      <c r="E40" s="572"/>
      <c r="F40" s="572"/>
      <c r="G40" s="572"/>
      <c r="H40" s="572"/>
      <c r="I40" s="572"/>
      <c r="J40" s="573" t="e">
        <f t="shared" si="0"/>
        <v>#DIV/0!</v>
      </c>
      <c r="K40" s="573" t="e">
        <f t="shared" si="1"/>
        <v>#DIV/0!</v>
      </c>
    </row>
    <row r="41" spans="1:11" ht="409.5" customHeight="1" hidden="1">
      <c r="A41" s="535"/>
      <c r="B41" s="386"/>
      <c r="C41" s="572"/>
      <c r="D41" s="572"/>
      <c r="E41" s="572"/>
      <c r="F41" s="572"/>
      <c r="G41" s="572"/>
      <c r="H41" s="572"/>
      <c r="I41" s="572"/>
      <c r="J41" s="573" t="e">
        <f t="shared" si="0"/>
        <v>#DIV/0!</v>
      </c>
      <c r="K41" s="573" t="e">
        <f t="shared" si="1"/>
        <v>#DIV/0!</v>
      </c>
    </row>
    <row r="42" spans="1:11" ht="409.5" customHeight="1" hidden="1">
      <c r="A42" s="535"/>
      <c r="B42" s="386"/>
      <c r="C42" s="572"/>
      <c r="D42" s="572"/>
      <c r="E42" s="572"/>
      <c r="F42" s="572"/>
      <c r="G42" s="572"/>
      <c r="H42" s="572"/>
      <c r="I42" s="572"/>
      <c r="J42" s="573" t="e">
        <f t="shared" si="0"/>
        <v>#DIV/0!</v>
      </c>
      <c r="K42" s="573" t="e">
        <f t="shared" si="1"/>
        <v>#DIV/0!</v>
      </c>
    </row>
    <row r="43" spans="1:11" ht="409.5" customHeight="1" hidden="1">
      <c r="A43" s="535"/>
      <c r="B43" s="386"/>
      <c r="C43" s="572"/>
      <c r="D43" s="572"/>
      <c r="E43" s="572"/>
      <c r="F43" s="572"/>
      <c r="G43" s="572"/>
      <c r="H43" s="572"/>
      <c r="I43" s="572"/>
      <c r="J43" s="573" t="e">
        <f t="shared" si="0"/>
        <v>#DIV/0!</v>
      </c>
      <c r="K43" s="573" t="e">
        <f t="shared" si="1"/>
        <v>#DIV/0!</v>
      </c>
    </row>
    <row r="44" spans="1:11" ht="409.5" customHeight="1" hidden="1">
      <c r="A44" s="535"/>
      <c r="B44" s="386"/>
      <c r="C44" s="572"/>
      <c r="D44" s="572"/>
      <c r="E44" s="572"/>
      <c r="F44" s="572"/>
      <c r="G44" s="572"/>
      <c r="H44" s="572"/>
      <c r="I44" s="572"/>
      <c r="J44" s="573" t="e">
        <f t="shared" si="0"/>
        <v>#DIV/0!</v>
      </c>
      <c r="K44" s="573" t="e">
        <f t="shared" si="1"/>
        <v>#DIV/0!</v>
      </c>
    </row>
    <row r="45" spans="1:11" ht="409.5" customHeight="1" hidden="1">
      <c r="A45" s="535"/>
      <c r="B45" s="386"/>
      <c r="C45" s="572"/>
      <c r="D45" s="572"/>
      <c r="E45" s="572"/>
      <c r="F45" s="572"/>
      <c r="G45" s="572"/>
      <c r="H45" s="572"/>
      <c r="I45" s="572"/>
      <c r="J45" s="573" t="e">
        <f t="shared" si="0"/>
        <v>#DIV/0!</v>
      </c>
      <c r="K45" s="573" t="e">
        <f t="shared" si="1"/>
        <v>#DIV/0!</v>
      </c>
    </row>
    <row r="46" spans="1:11" ht="409.5" customHeight="1" hidden="1">
      <c r="A46" s="535"/>
      <c r="B46" s="386"/>
      <c r="C46" s="572"/>
      <c r="D46" s="572"/>
      <c r="E46" s="572"/>
      <c r="F46" s="572"/>
      <c r="G46" s="572"/>
      <c r="H46" s="572"/>
      <c r="I46" s="572"/>
      <c r="J46" s="573" t="e">
        <f t="shared" si="0"/>
        <v>#DIV/0!</v>
      </c>
      <c r="K46" s="573" t="e">
        <f t="shared" si="1"/>
        <v>#DIV/0!</v>
      </c>
    </row>
    <row r="47" spans="1:11" ht="409.5" customHeight="1" hidden="1">
      <c r="A47" s="535"/>
      <c r="B47" s="386"/>
      <c r="C47" s="572"/>
      <c r="D47" s="572"/>
      <c r="E47" s="572"/>
      <c r="F47" s="572"/>
      <c r="G47" s="572"/>
      <c r="H47" s="572"/>
      <c r="I47" s="572"/>
      <c r="J47" s="573" t="e">
        <f t="shared" si="0"/>
        <v>#DIV/0!</v>
      </c>
      <c r="K47" s="573" t="e">
        <f t="shared" si="1"/>
        <v>#DIV/0!</v>
      </c>
    </row>
    <row r="48" spans="1:11" ht="409.5" customHeight="1" hidden="1">
      <c r="A48" s="535"/>
      <c r="B48" s="386"/>
      <c r="C48" s="572"/>
      <c r="D48" s="572"/>
      <c r="E48" s="572"/>
      <c r="F48" s="572"/>
      <c r="G48" s="572"/>
      <c r="H48" s="572"/>
      <c r="I48" s="572"/>
      <c r="J48" s="573" t="e">
        <f t="shared" si="0"/>
        <v>#DIV/0!</v>
      </c>
      <c r="K48" s="573" t="e">
        <f t="shared" si="1"/>
        <v>#DIV/0!</v>
      </c>
    </row>
    <row r="49" spans="1:11" ht="409.5" customHeight="1" hidden="1">
      <c r="A49" s="535"/>
      <c r="B49" s="386"/>
      <c r="C49" s="572"/>
      <c r="D49" s="572"/>
      <c r="E49" s="572"/>
      <c r="F49" s="572"/>
      <c r="G49" s="572"/>
      <c r="H49" s="572"/>
      <c r="I49" s="572"/>
      <c r="J49" s="573" t="e">
        <f t="shared" si="0"/>
        <v>#DIV/0!</v>
      </c>
      <c r="K49" s="573" t="e">
        <f t="shared" si="1"/>
        <v>#DIV/0!</v>
      </c>
    </row>
    <row r="50" spans="1:11" ht="409.5" customHeight="1" hidden="1">
      <c r="A50" s="535"/>
      <c r="B50" s="386"/>
      <c r="C50" s="572"/>
      <c r="D50" s="572"/>
      <c r="E50" s="572"/>
      <c r="F50" s="572"/>
      <c r="G50" s="572"/>
      <c r="H50" s="572"/>
      <c r="I50" s="572"/>
      <c r="J50" s="573" t="e">
        <f t="shared" si="0"/>
        <v>#DIV/0!</v>
      </c>
      <c r="K50" s="573" t="e">
        <f t="shared" si="1"/>
        <v>#DIV/0!</v>
      </c>
    </row>
    <row r="51" spans="1:11" ht="409.5" customHeight="1" hidden="1">
      <c r="A51" s="535"/>
      <c r="B51" s="386"/>
      <c r="C51" s="572"/>
      <c r="D51" s="572"/>
      <c r="E51" s="572"/>
      <c r="F51" s="572"/>
      <c r="G51" s="572"/>
      <c r="H51" s="572"/>
      <c r="I51" s="572"/>
      <c r="J51" s="573" t="e">
        <f t="shared" si="0"/>
        <v>#DIV/0!</v>
      </c>
      <c r="K51" s="573" t="e">
        <f t="shared" si="1"/>
        <v>#DIV/0!</v>
      </c>
    </row>
    <row r="52" spans="1:11" ht="409.5" customHeight="1" hidden="1">
      <c r="A52" s="535"/>
      <c r="B52" s="386"/>
      <c r="C52" s="572"/>
      <c r="D52" s="572"/>
      <c r="E52" s="572"/>
      <c r="F52" s="572"/>
      <c r="G52" s="572"/>
      <c r="H52" s="572"/>
      <c r="I52" s="572"/>
      <c r="J52" s="573" t="e">
        <f t="shared" si="0"/>
        <v>#DIV/0!</v>
      </c>
      <c r="K52" s="573" t="e">
        <f t="shared" si="1"/>
        <v>#DIV/0!</v>
      </c>
    </row>
    <row r="53" spans="1:11" ht="409.5" customHeight="1" hidden="1">
      <c r="A53" s="535"/>
      <c r="B53" s="386"/>
      <c r="C53" s="572"/>
      <c r="D53" s="572"/>
      <c r="E53" s="572"/>
      <c r="F53" s="572"/>
      <c r="G53" s="572"/>
      <c r="H53" s="572"/>
      <c r="I53" s="572"/>
      <c r="J53" s="573" t="e">
        <f t="shared" si="0"/>
        <v>#DIV/0!</v>
      </c>
      <c r="K53" s="573" t="e">
        <f t="shared" si="1"/>
        <v>#DIV/0!</v>
      </c>
    </row>
    <row r="54" spans="1:11" ht="409.5" customHeight="1" hidden="1">
      <c r="A54" s="535"/>
      <c r="B54" s="386"/>
      <c r="C54" s="572"/>
      <c r="D54" s="572"/>
      <c r="E54" s="572"/>
      <c r="F54" s="572"/>
      <c r="G54" s="572"/>
      <c r="H54" s="572"/>
      <c r="I54" s="572"/>
      <c r="J54" s="573" t="e">
        <f t="shared" si="0"/>
        <v>#DIV/0!</v>
      </c>
      <c r="K54" s="573" t="e">
        <f t="shared" si="1"/>
        <v>#DIV/0!</v>
      </c>
    </row>
    <row r="55" spans="1:11" ht="409.5" customHeight="1" hidden="1">
      <c r="A55" s="535"/>
      <c r="B55" s="386"/>
      <c r="C55" s="572"/>
      <c r="D55" s="572"/>
      <c r="E55" s="572"/>
      <c r="F55" s="572"/>
      <c r="G55" s="572"/>
      <c r="H55" s="572"/>
      <c r="I55" s="572"/>
      <c r="J55" s="573" t="e">
        <f t="shared" si="0"/>
        <v>#DIV/0!</v>
      </c>
      <c r="K55" s="573" t="e">
        <f t="shared" si="1"/>
        <v>#DIV/0!</v>
      </c>
    </row>
    <row r="56" spans="1:11" ht="409.5" customHeight="1" hidden="1">
      <c r="A56" s="535"/>
      <c r="B56" s="386"/>
      <c r="C56" s="572"/>
      <c r="D56" s="572"/>
      <c r="E56" s="572"/>
      <c r="F56" s="572"/>
      <c r="G56" s="572"/>
      <c r="H56" s="572"/>
      <c r="I56" s="572"/>
      <c r="J56" s="573" t="e">
        <f t="shared" si="0"/>
        <v>#DIV/0!</v>
      </c>
      <c r="K56" s="573" t="e">
        <f t="shared" si="1"/>
        <v>#DIV/0!</v>
      </c>
    </row>
    <row r="57" spans="1:11" ht="409.5" customHeight="1" hidden="1">
      <c r="A57" s="535"/>
      <c r="B57" s="386"/>
      <c r="C57" s="572"/>
      <c r="D57" s="572"/>
      <c r="E57" s="572"/>
      <c r="F57" s="572"/>
      <c r="G57" s="572"/>
      <c r="H57" s="572"/>
      <c r="I57" s="572"/>
      <c r="J57" s="573" t="e">
        <f t="shared" si="0"/>
        <v>#DIV/0!</v>
      </c>
      <c r="K57" s="573" t="e">
        <f t="shared" si="1"/>
        <v>#DIV/0!</v>
      </c>
    </row>
    <row r="58" spans="1:11" ht="409.5" customHeight="1" hidden="1">
      <c r="A58" s="535"/>
      <c r="B58" s="386"/>
      <c r="C58" s="572"/>
      <c r="D58" s="572"/>
      <c r="E58" s="572"/>
      <c r="F58" s="572"/>
      <c r="G58" s="572"/>
      <c r="H58" s="572"/>
      <c r="I58" s="572"/>
      <c r="J58" s="573" t="e">
        <f t="shared" si="0"/>
        <v>#DIV/0!</v>
      </c>
      <c r="K58" s="573" t="e">
        <f t="shared" si="1"/>
        <v>#DIV/0!</v>
      </c>
    </row>
    <row r="59" spans="1:11" ht="409.5" customHeight="1" hidden="1">
      <c r="A59" s="535"/>
      <c r="B59" s="386"/>
      <c r="C59" s="572"/>
      <c r="D59" s="572"/>
      <c r="E59" s="572"/>
      <c r="F59" s="572"/>
      <c r="G59" s="572"/>
      <c r="H59" s="572"/>
      <c r="I59" s="572"/>
      <c r="J59" s="573" t="e">
        <f t="shared" si="0"/>
        <v>#DIV/0!</v>
      </c>
      <c r="K59" s="573" t="e">
        <f t="shared" si="1"/>
        <v>#DIV/0!</v>
      </c>
    </row>
    <row r="60" spans="1:11" ht="409.5" customHeight="1" hidden="1">
      <c r="A60" s="535"/>
      <c r="B60" s="535"/>
      <c r="C60" s="572"/>
      <c r="D60" s="572"/>
      <c r="E60" s="572"/>
      <c r="F60" s="572"/>
      <c r="G60" s="572"/>
      <c r="H60" s="572"/>
      <c r="I60" s="572"/>
      <c r="J60" s="573" t="e">
        <f t="shared" si="0"/>
        <v>#DIV/0!</v>
      </c>
      <c r="K60" s="573" t="e">
        <f t="shared" si="1"/>
        <v>#DIV/0!</v>
      </c>
    </row>
    <row r="61" spans="1:11" ht="15">
      <c r="A61" s="540" t="s">
        <v>30</v>
      </c>
      <c r="B61" s="537"/>
      <c r="C61" s="566">
        <f aca="true" t="shared" si="2" ref="C61:I61">SUM(C5:C60)</f>
        <v>55580</v>
      </c>
      <c r="D61" s="566">
        <f t="shared" si="2"/>
        <v>56518</v>
      </c>
      <c r="E61" s="566">
        <f t="shared" si="2"/>
        <v>56628</v>
      </c>
      <c r="F61" s="566">
        <f t="shared" si="2"/>
        <v>57243</v>
      </c>
      <c r="G61" s="566">
        <f t="shared" si="2"/>
        <v>57289</v>
      </c>
      <c r="H61" s="566">
        <f t="shared" si="2"/>
        <v>57795</v>
      </c>
      <c r="I61" s="566">
        <f t="shared" si="2"/>
        <v>57996</v>
      </c>
      <c r="J61" s="574">
        <f t="shared" si="0"/>
        <v>0.013154446831927048</v>
      </c>
      <c r="K61" s="574">
        <f t="shared" si="1"/>
        <v>0.04346887369557395</v>
      </c>
    </row>
    <row r="62" spans="1:11" ht="6.75" customHeight="1">
      <c r="A62" s="590"/>
      <c r="B62" s="591"/>
      <c r="C62" s="592"/>
      <c r="D62" s="592"/>
      <c r="E62" s="592"/>
      <c r="F62" s="592"/>
      <c r="G62" s="592"/>
      <c r="H62" s="592"/>
      <c r="I62" s="592"/>
      <c r="J62" s="593"/>
      <c r="K62" s="594"/>
    </row>
    <row r="63" spans="1:11" ht="15">
      <c r="A63" s="386" t="s">
        <v>585</v>
      </c>
      <c r="B63" s="527"/>
      <c r="C63" s="527"/>
      <c r="D63" s="527"/>
      <c r="E63" s="527"/>
      <c r="F63" s="527"/>
      <c r="G63" s="527"/>
      <c r="H63" s="527"/>
      <c r="I63" s="527"/>
      <c r="J63" s="527"/>
      <c r="K63" s="527"/>
    </row>
    <row r="64" spans="1:10" ht="15">
      <c r="A64" s="386" t="s">
        <v>1684</v>
      </c>
      <c r="J64" s="595"/>
    </row>
    <row r="65" ht="15">
      <c r="A65" s="386"/>
    </row>
    <row r="66" ht="15">
      <c r="A66" s="386"/>
    </row>
    <row r="67" ht="15">
      <c r="A67" s="386"/>
    </row>
    <row r="68" ht="15">
      <c r="A68" s="386"/>
    </row>
  </sheetData>
  <sheetProtection/>
  <mergeCells count="10">
    <mergeCell ref="A20:A24"/>
    <mergeCell ref="A25:A29"/>
    <mergeCell ref="A30:A31"/>
    <mergeCell ref="A32:A34"/>
    <mergeCell ref="A1:K1"/>
    <mergeCell ref="A2:K2"/>
    <mergeCell ref="A3:B3"/>
    <mergeCell ref="A5:A8"/>
    <mergeCell ref="A9:A12"/>
    <mergeCell ref="A13:A1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1">
      <selection activeCell="K48" sqref="K48"/>
    </sheetView>
  </sheetViews>
  <sheetFormatPr defaultColWidth="11.421875" defaultRowHeight="12.75"/>
  <cols>
    <col min="1" max="1" width="22.8515625" style="334" customWidth="1"/>
    <col min="2" max="2" width="23.28125" style="334" bestFit="1" customWidth="1"/>
    <col min="3" max="12" width="11.421875" style="334" customWidth="1"/>
    <col min="13" max="19" width="0" style="334" hidden="1" customWidth="1"/>
    <col min="20" max="20" width="11.8515625" style="334" hidden="1" customWidth="1"/>
    <col min="21" max="26" width="0" style="334" hidden="1" customWidth="1"/>
    <col min="27" max="16384" width="11.421875" style="334" customWidth="1"/>
  </cols>
  <sheetData>
    <row r="1" spans="1:26" ht="15">
      <c r="A1" s="861" t="s">
        <v>1796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</row>
    <row r="2" spans="1:26" ht="15">
      <c r="A2" s="892" t="s">
        <v>1714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</row>
    <row r="3" spans="1:26" ht="15">
      <c r="A3" s="861" t="s">
        <v>636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</row>
    <row r="4" spans="1:26" ht="1.5" customHeight="1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</row>
    <row r="5" spans="1:26" ht="25.5">
      <c r="A5" s="698" t="s">
        <v>568</v>
      </c>
      <c r="B5" s="597" t="s">
        <v>569</v>
      </c>
      <c r="C5" s="788">
        <v>41274</v>
      </c>
      <c r="D5" s="788">
        <v>41364</v>
      </c>
      <c r="E5" s="788">
        <v>41455</v>
      </c>
      <c r="F5" s="788">
        <v>41547</v>
      </c>
      <c r="G5" s="788">
        <v>41578</v>
      </c>
      <c r="H5" s="788">
        <v>41608</v>
      </c>
      <c r="I5" s="788">
        <v>41639</v>
      </c>
      <c r="J5" s="699" t="s">
        <v>586</v>
      </c>
      <c r="K5" s="695" t="s">
        <v>435</v>
      </c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</row>
    <row r="6" spans="1:26" ht="15">
      <c r="A6" s="862" t="s">
        <v>1677</v>
      </c>
      <c r="B6" s="386" t="s">
        <v>589</v>
      </c>
      <c r="C6" s="555">
        <v>0.0074670000000000005</v>
      </c>
      <c r="D6" s="555">
        <v>0.03391</v>
      </c>
      <c r="E6" s="555">
        <v>0.035178</v>
      </c>
      <c r="F6" s="555">
        <v>0.0016550000000000002</v>
      </c>
      <c r="G6" s="555">
        <v>0.030913000000000003</v>
      </c>
      <c r="H6" s="555">
        <v>0.012618</v>
      </c>
      <c r="I6" s="555">
        <v>0.0022270000000000002</v>
      </c>
      <c r="J6" s="555">
        <f aca="true" t="shared" si="0" ref="J6:J31">(I6-F6)/F6</f>
        <v>0.345619335347432</v>
      </c>
      <c r="K6" s="555">
        <f aca="true" t="shared" si="1" ref="K6:K31">(I6-C6)/C6</f>
        <v>-0.7017543859649122</v>
      </c>
      <c r="M6" s="533">
        <v>13167187.96</v>
      </c>
      <c r="N6" s="533">
        <v>13787520.12</v>
      </c>
      <c r="O6" s="533">
        <v>16988330.95</v>
      </c>
      <c r="P6" s="533">
        <v>20711926.41</v>
      </c>
      <c r="Q6" s="533">
        <v>20763333.5</v>
      </c>
      <c r="R6" s="533">
        <v>21197192.08</v>
      </c>
      <c r="S6" s="533">
        <v>21400053.2</v>
      </c>
      <c r="T6" s="533">
        <f>(M6*C6)/M31</f>
        <v>0.00026682800806998743</v>
      </c>
      <c r="U6" s="533">
        <f>(N6*D6)/N31</f>
        <v>0.0011979148105358563</v>
      </c>
      <c r="V6" s="533">
        <f>(E6*O6)/O31</f>
        <v>0.0014891357120928677</v>
      </c>
      <c r="W6" s="533">
        <f>(F6*P6)/P31</f>
        <v>8.573578125596559E-05</v>
      </c>
      <c r="X6" s="533">
        <f>(G6*Q6)/Q31</f>
        <v>0.0016041852278832873</v>
      </c>
      <c r="Y6" s="533">
        <f>(H6*R6)/R31</f>
        <v>0.0006684751426306908</v>
      </c>
      <c r="Z6" s="533">
        <f>(I6*S6)/S31</f>
        <v>0.0001222222730377233</v>
      </c>
    </row>
    <row r="7" spans="1:26" ht="15">
      <c r="A7" s="894" t="s">
        <v>1677</v>
      </c>
      <c r="B7" s="599" t="s">
        <v>587</v>
      </c>
      <c r="C7" s="600">
        <v>0.006978000000000001</v>
      </c>
      <c r="D7" s="600">
        <v>0.019351000000000004</v>
      </c>
      <c r="E7" s="600">
        <v>0.019152000000000002</v>
      </c>
      <c r="F7" s="600">
        <v>0.007621000000000001</v>
      </c>
      <c r="G7" s="600">
        <v>0.008466000000000001</v>
      </c>
      <c r="H7" s="600">
        <v>0.004816000000000001</v>
      </c>
      <c r="I7" s="600">
        <v>0.009987000000000001</v>
      </c>
      <c r="J7" s="600">
        <f t="shared" si="0"/>
        <v>0.3104579451515549</v>
      </c>
      <c r="K7" s="600">
        <f t="shared" si="1"/>
        <v>0.4312123817712812</v>
      </c>
      <c r="M7" s="533">
        <v>53709350.45</v>
      </c>
      <c r="N7" s="533">
        <v>53038595.55</v>
      </c>
      <c r="O7" s="533">
        <v>56726891.62</v>
      </c>
      <c r="P7" s="533">
        <v>52218851.43</v>
      </c>
      <c r="Q7" s="533">
        <v>51638122.39</v>
      </c>
      <c r="R7" s="533">
        <v>48866735.48</v>
      </c>
      <c r="S7" s="533">
        <v>48607060.6</v>
      </c>
      <c r="T7" s="533">
        <f>(M7*C7)/M31</f>
        <v>0.0010171221051022443</v>
      </c>
      <c r="U7" s="533">
        <f>(N7*D7)/N31</f>
        <v>0.002629707311519926</v>
      </c>
      <c r="V7" s="533">
        <f>(E7*O7)/O31</f>
        <v>0.0027071700788024694</v>
      </c>
      <c r="W7" s="533">
        <f>(F7*P7)/P31</f>
        <v>0.0009953662109638975</v>
      </c>
      <c r="X7" s="533">
        <f>(G7*Q7)/Q31</f>
        <v>0.0010926095344088347</v>
      </c>
      <c r="Y7" s="533">
        <f>(H7*R7)/R31</f>
        <v>0.000588188067372299</v>
      </c>
      <c r="Z7" s="533">
        <f>(I7*S7)/S31</f>
        <v>0.0012449436519327952</v>
      </c>
    </row>
    <row r="8" spans="1:26" ht="15">
      <c r="A8" s="893" t="s">
        <v>1678</v>
      </c>
      <c r="B8" s="386" t="s">
        <v>596</v>
      </c>
      <c r="C8" s="555">
        <v>0.0012640000000000001</v>
      </c>
      <c r="D8" s="555">
        <v>0.004179</v>
      </c>
      <c r="E8" s="555">
        <v>0.026392000000000002</v>
      </c>
      <c r="F8" s="555">
        <v>0.005001</v>
      </c>
      <c r="G8" s="555">
        <v>0.007690000000000001</v>
      </c>
      <c r="H8" s="555">
        <v>0.004869</v>
      </c>
      <c r="I8" s="555">
        <v>-0.003967</v>
      </c>
      <c r="J8" s="555">
        <f t="shared" si="0"/>
        <v>-1.793241351729654</v>
      </c>
      <c r="K8" s="555">
        <f t="shared" si="1"/>
        <v>-4.138449367088607</v>
      </c>
      <c r="M8" s="533">
        <v>9049385.84</v>
      </c>
      <c r="N8" s="533">
        <v>8880925.37</v>
      </c>
      <c r="O8" s="533">
        <v>8460775.34</v>
      </c>
      <c r="P8" s="533">
        <v>8539103.65</v>
      </c>
      <c r="Q8" s="533">
        <v>8584530.36</v>
      </c>
      <c r="R8" s="533">
        <v>7698666.5</v>
      </c>
      <c r="S8" s="533">
        <v>8367159.29</v>
      </c>
      <c r="T8" s="533">
        <f>(M8*C8)/M31</f>
        <v>3.104262276523267E-05</v>
      </c>
      <c r="U8" s="533">
        <f>(N8*D8)/N31</f>
        <v>9.509169244820192E-05</v>
      </c>
      <c r="V8" s="533">
        <f>(E8*O8)/O31</f>
        <v>0.0005564099495346928</v>
      </c>
      <c r="W8" s="533">
        <f>(F8*P8)/P31</f>
        <v>0.00010681020703979814</v>
      </c>
      <c r="X8" s="533">
        <f>(G8*Q8)/Q31</f>
        <v>0.00016499058408395227</v>
      </c>
      <c r="Y8" s="533">
        <f>(H8*R8)/R31</f>
        <v>9.368535042454098E-05</v>
      </c>
      <c r="Z8" s="533">
        <f>(I8*S8)/S31</f>
        <v>-8.512468614587735E-05</v>
      </c>
    </row>
    <row r="9" spans="1:26" ht="15">
      <c r="A9" s="894" t="s">
        <v>1678</v>
      </c>
      <c r="B9" s="599" t="s">
        <v>599</v>
      </c>
      <c r="C9" s="600">
        <v>0.001652</v>
      </c>
      <c r="D9" s="600">
        <v>0.007305000000000001</v>
      </c>
      <c r="E9" s="600">
        <v>0.017287000000000004</v>
      </c>
      <c r="F9" s="600">
        <v>0.016741</v>
      </c>
      <c r="G9" s="600">
        <v>0.018652000000000002</v>
      </c>
      <c r="H9" s="600">
        <v>0.008045</v>
      </c>
      <c r="I9" s="600">
        <v>0.008646000000000001</v>
      </c>
      <c r="J9" s="600">
        <f t="shared" si="0"/>
        <v>-0.48354339645182476</v>
      </c>
      <c r="K9" s="600">
        <f t="shared" si="1"/>
        <v>4.233656174334141</v>
      </c>
      <c r="M9" s="533">
        <v>15769453.56</v>
      </c>
      <c r="N9" s="533">
        <v>15704360.57</v>
      </c>
      <c r="O9" s="533">
        <v>15218047.03</v>
      </c>
      <c r="P9" s="533">
        <v>15295222.53</v>
      </c>
      <c r="Q9" s="533">
        <v>15157536.98</v>
      </c>
      <c r="R9" s="533">
        <v>14275885.05</v>
      </c>
      <c r="S9" s="533">
        <v>14190375.12</v>
      </c>
      <c r="T9" s="533">
        <f>(M9*C9)/M31</f>
        <v>7.069991882698536E-05</v>
      </c>
      <c r="U9" s="533">
        <f>(N9*D9)/N31</f>
        <v>0.00029393578605599785</v>
      </c>
      <c r="V9" s="533">
        <f>(E9*O9)/O31</f>
        <v>0.0006555275903644171</v>
      </c>
      <c r="W9" s="533">
        <f>(F9*P9)/P31</f>
        <v>0.000640443487062318</v>
      </c>
      <c r="X9" s="533">
        <f>(G9*Q9)/Q31</f>
        <v>0.0007065946137213555</v>
      </c>
      <c r="Y9" s="533">
        <f>(H9*R9)/R31</f>
        <v>0.0002870420315179732</v>
      </c>
      <c r="Z9" s="533">
        <f>(I9*S9)/S31</f>
        <v>0.00031464757831978457</v>
      </c>
    </row>
    <row r="10" spans="1:26" ht="15">
      <c r="A10" s="893" t="s">
        <v>1679</v>
      </c>
      <c r="B10" s="386" t="s">
        <v>606</v>
      </c>
      <c r="C10" s="555">
        <v>0.019368000000000003</v>
      </c>
      <c r="D10" s="555">
        <v>0.016900000000000002</v>
      </c>
      <c r="E10" s="555">
        <v>0.016083000000000004</v>
      </c>
      <c r="F10" s="555">
        <v>0.014706000000000002</v>
      </c>
      <c r="G10" s="555">
        <v>0.011648</v>
      </c>
      <c r="H10" s="555">
        <v>0.018534000000000002</v>
      </c>
      <c r="I10" s="555">
        <v>0.014607000000000002</v>
      </c>
      <c r="J10" s="555">
        <f t="shared" si="0"/>
        <v>-0.006731946144430853</v>
      </c>
      <c r="K10" s="555">
        <f t="shared" si="1"/>
        <v>-0.24581784386617103</v>
      </c>
      <c r="M10" s="533">
        <v>4105443.89</v>
      </c>
      <c r="N10" s="533">
        <v>4601462.43</v>
      </c>
      <c r="O10" s="533">
        <v>4814224.12</v>
      </c>
      <c r="P10" s="533">
        <v>5148582.59</v>
      </c>
      <c r="Q10" s="533">
        <v>5121529.68</v>
      </c>
      <c r="R10" s="533">
        <v>5105101.35</v>
      </c>
      <c r="S10" s="533">
        <v>5089843.19</v>
      </c>
      <c r="T10" s="533">
        <f>(M10*C10)/M31</f>
        <v>0.00021579288686384102</v>
      </c>
      <c r="U10" s="533">
        <f>(N10*D10)/N31</f>
        <v>0.00019924827513905828</v>
      </c>
      <c r="V10" s="533">
        <f>(E10*O10)/O31</f>
        <v>0.000192932675885616</v>
      </c>
      <c r="W10" s="533">
        <f>(F10*P10)/P31</f>
        <v>0.00018937640267604114</v>
      </c>
      <c r="X10" s="533">
        <f>(G10*Q10)/Q31</f>
        <v>0.00014909646103418583</v>
      </c>
      <c r="Y10" s="533">
        <f>(H10*R10)/R31</f>
        <v>0.00023647755768589502</v>
      </c>
      <c r="Z10" s="533">
        <f>(I10*S10)/S31</f>
        <v>0.00019066927628415213</v>
      </c>
    </row>
    <row r="11" spans="1:26" ht="15">
      <c r="A11" s="862" t="s">
        <v>1679</v>
      </c>
      <c r="B11" s="386" t="s">
        <v>314</v>
      </c>
      <c r="C11" s="555">
        <v>0.019343000000000003</v>
      </c>
      <c r="D11" s="555">
        <v>0.017306000000000002</v>
      </c>
      <c r="E11" s="555">
        <v>0.037371</v>
      </c>
      <c r="F11" s="555">
        <v>0.014546000000000002</v>
      </c>
      <c r="G11" s="555">
        <v>0.009073000000000001</v>
      </c>
      <c r="H11" s="555">
        <v>0.021081</v>
      </c>
      <c r="I11" s="555">
        <v>0.023582000000000002</v>
      </c>
      <c r="J11" s="555">
        <f t="shared" si="0"/>
        <v>0.6212017049360649</v>
      </c>
      <c r="K11" s="555">
        <f t="shared" si="1"/>
        <v>0.21914904616657185</v>
      </c>
      <c r="M11" s="533">
        <v>13739562.7</v>
      </c>
      <c r="N11" s="533">
        <v>15071677.75</v>
      </c>
      <c r="O11" s="533">
        <v>16598005.52</v>
      </c>
      <c r="P11" s="533">
        <v>15015236.91</v>
      </c>
      <c r="Q11" s="533">
        <v>15434036.56</v>
      </c>
      <c r="R11" s="533">
        <v>14771604.81</v>
      </c>
      <c r="S11" s="533">
        <v>14783284</v>
      </c>
      <c r="T11" s="533">
        <f>(M11*C11)/M31</f>
        <v>0.0007212552207870086</v>
      </c>
      <c r="U11" s="533">
        <f>(N11*D11)/N31</f>
        <v>0.0006682981895568371</v>
      </c>
      <c r="V11" s="533">
        <f>(E11*O11)/O31</f>
        <v>0.0015456211263824564</v>
      </c>
      <c r="W11" s="533">
        <f>(F11*P11)/P31</f>
        <v>0.0005462851428328152</v>
      </c>
      <c r="X11" s="533">
        <f>(G11*Q11)/Q31</f>
        <v>0.00034998281087003636</v>
      </c>
      <c r="Y11" s="533">
        <f>(H11*R11)/R31</f>
        <v>0.0007782789652942691</v>
      </c>
      <c r="Z11" s="533">
        <f>(I11*S11)/S31</f>
        <v>0.0008940603630436342</v>
      </c>
    </row>
    <row r="12" spans="1:26" ht="15">
      <c r="A12" s="862" t="s">
        <v>1679</v>
      </c>
      <c r="B12" s="386" t="s">
        <v>601</v>
      </c>
      <c r="C12" s="555">
        <v>0.024197</v>
      </c>
      <c r="D12" s="555">
        <v>0.027367000000000002</v>
      </c>
      <c r="E12" s="555">
        <v>0.076341</v>
      </c>
      <c r="F12" s="555">
        <v>0.03304700000000001</v>
      </c>
      <c r="G12" s="555">
        <v>0.045734000000000004</v>
      </c>
      <c r="H12" s="555">
        <v>0.025327000000000002</v>
      </c>
      <c r="I12" s="555">
        <v>0.021313000000000002</v>
      </c>
      <c r="J12" s="555">
        <f t="shared" si="0"/>
        <v>-0.3550700517444852</v>
      </c>
      <c r="K12" s="555">
        <f t="shared" si="1"/>
        <v>-0.11918832913171044</v>
      </c>
      <c r="M12" s="533">
        <v>6319071.6</v>
      </c>
      <c r="N12" s="533">
        <v>6827681.22</v>
      </c>
      <c r="O12" s="533">
        <v>7340963.82</v>
      </c>
      <c r="P12" s="533">
        <v>8227240.65</v>
      </c>
      <c r="Q12" s="533">
        <v>8821950.09</v>
      </c>
      <c r="R12" s="533">
        <v>9444220.41</v>
      </c>
      <c r="S12" s="533">
        <v>10836739.03</v>
      </c>
      <c r="T12" s="533">
        <f>(M12*C12)/M31</f>
        <v>0.00041496075814275856</v>
      </c>
      <c r="U12" s="533">
        <f>(N12*D12)/N31</f>
        <v>0.00047875399784860073</v>
      </c>
      <c r="V12" s="533">
        <f>(E12*O12)/O31</f>
        <v>0.0013964434380683824</v>
      </c>
      <c r="W12" s="533">
        <f>(F12*P12)/P31</f>
        <v>0.0006800327966707003</v>
      </c>
      <c r="X12" s="533">
        <f>(G12*Q12)/Q31</f>
        <v>0.0010083703405120651</v>
      </c>
      <c r="Y12" s="533">
        <f>(H12*R12)/R31</f>
        <v>0.0005978142579069351</v>
      </c>
      <c r="Z12" s="533">
        <f>(I12*S12)/S31</f>
        <v>0.0005923228490596074</v>
      </c>
    </row>
    <row r="13" spans="1:26" ht="15">
      <c r="A13" s="862" t="s">
        <v>1679</v>
      </c>
      <c r="B13" s="386" t="s">
        <v>602</v>
      </c>
      <c r="C13" s="555">
        <v>0.013244</v>
      </c>
      <c r="D13" s="555">
        <v>0.024748000000000003</v>
      </c>
      <c r="E13" s="555">
        <v>0.035465</v>
      </c>
      <c r="F13" s="555">
        <v>0.016967000000000003</v>
      </c>
      <c r="G13" s="555">
        <v>0.020869000000000002</v>
      </c>
      <c r="H13" s="555">
        <v>0.01931</v>
      </c>
      <c r="I13" s="555">
        <v>0.019931000000000004</v>
      </c>
      <c r="J13" s="555">
        <f t="shared" si="0"/>
        <v>0.1746920492721165</v>
      </c>
      <c r="K13" s="555">
        <f t="shared" si="1"/>
        <v>0.5049078828148598</v>
      </c>
      <c r="M13" s="533">
        <v>10005378.41</v>
      </c>
      <c r="N13" s="533">
        <v>10162579.09</v>
      </c>
      <c r="O13" s="533">
        <v>10328970.3</v>
      </c>
      <c r="P13" s="533">
        <v>11301725.03</v>
      </c>
      <c r="Q13" s="533">
        <v>11148877.83</v>
      </c>
      <c r="R13" s="533">
        <v>11109052.28</v>
      </c>
      <c r="S13" s="533">
        <v>10125590.35</v>
      </c>
      <c r="T13" s="533">
        <f>(M13*C13)/M31</f>
        <v>0.0003596208956666057</v>
      </c>
      <c r="U13" s="533">
        <f>(N13*D13)/N31</f>
        <v>0.0006444007411539178</v>
      </c>
      <c r="V13" s="533">
        <f>(E13*O13)/O31</f>
        <v>0.0009127869329044713</v>
      </c>
      <c r="W13" s="533">
        <f>(F13*P13)/P31</f>
        <v>0.00047961572503619153</v>
      </c>
      <c r="X13" s="533">
        <f>(G13*Q13)/Q31</f>
        <v>0.0005814991373844669</v>
      </c>
      <c r="Y13" s="533">
        <f>(H13*R13)/R31</f>
        <v>0.0005361368873849887</v>
      </c>
      <c r="Z13" s="533">
        <f>(I13*S13)/S31</f>
        <v>0.0005175647960078214</v>
      </c>
    </row>
    <row r="14" spans="1:26" ht="15">
      <c r="A14" s="894" t="s">
        <v>1679</v>
      </c>
      <c r="B14" s="386" t="s">
        <v>1102</v>
      </c>
      <c r="C14" s="555">
        <v>0.022929</v>
      </c>
      <c r="D14" s="555">
        <v>0.017197</v>
      </c>
      <c r="E14" s="555">
        <v>0.046065</v>
      </c>
      <c r="F14" s="555">
        <v>0.041852</v>
      </c>
      <c r="G14" s="555">
        <v>0.07791100000000001</v>
      </c>
      <c r="H14" s="555">
        <v>0.026281000000000002</v>
      </c>
      <c r="I14" s="555">
        <v>0.022535000000000003</v>
      </c>
      <c r="J14" s="600">
        <f t="shared" si="0"/>
        <v>-0.46155500334512084</v>
      </c>
      <c r="K14" s="600">
        <f t="shared" si="1"/>
        <v>-0.01718347943652137</v>
      </c>
      <c r="M14" s="533">
        <v>2530030.07</v>
      </c>
      <c r="N14" s="533">
        <v>2859132.05</v>
      </c>
      <c r="O14" s="533">
        <v>3921140.24</v>
      </c>
      <c r="P14" s="533">
        <v>4215948.23</v>
      </c>
      <c r="Q14" s="533">
        <v>4702893.53</v>
      </c>
      <c r="R14" s="533">
        <v>5364097.67</v>
      </c>
      <c r="S14" s="533">
        <v>5780576.86</v>
      </c>
      <c r="T14" s="533">
        <f>(M14*C14)/M31</f>
        <v>0.00015743562945808224</v>
      </c>
      <c r="U14" s="533">
        <f>(N14*D14)/N31</f>
        <v>0.0001259792128745907</v>
      </c>
      <c r="V14" s="533">
        <f>(E14*O14)/O31</f>
        <v>0.0004500863811211177</v>
      </c>
      <c r="W14" s="533">
        <f>(F14*P14)/P31</f>
        <v>0.00044132151777245734</v>
      </c>
      <c r="X14" s="533">
        <f>(G14*Q14)/Q31</f>
        <v>0.0009157569105969833</v>
      </c>
      <c r="Y14" s="533">
        <f>(H14*R14)/R31</f>
        <v>0.0003523343351506326</v>
      </c>
      <c r="Z14" s="533">
        <f>(I14*S14)/S31</f>
        <v>0.00033407503971486055</v>
      </c>
    </row>
    <row r="15" spans="1:26" ht="15">
      <c r="A15" s="893" t="s">
        <v>1680</v>
      </c>
      <c r="B15" s="601" t="s">
        <v>608</v>
      </c>
      <c r="C15" s="602">
        <v>0.014351000000000003</v>
      </c>
      <c r="D15" s="602">
        <v>0.011615</v>
      </c>
      <c r="E15" s="602">
        <v>0.005089000000000001</v>
      </c>
      <c r="F15" s="602">
        <v>0.01081</v>
      </c>
      <c r="G15" s="602">
        <v>0.01305</v>
      </c>
      <c r="H15" s="602">
        <v>0.007555000000000001</v>
      </c>
      <c r="I15" s="602">
        <v>0.008650000000000001</v>
      </c>
      <c r="J15" s="555">
        <f t="shared" si="0"/>
        <v>-0.19981498612395918</v>
      </c>
      <c r="K15" s="555">
        <f t="shared" si="1"/>
        <v>-0.39725454672148286</v>
      </c>
      <c r="M15" s="533">
        <v>21184958.54</v>
      </c>
      <c r="N15" s="533">
        <v>23893950.88</v>
      </c>
      <c r="O15" s="533">
        <v>23502277.2</v>
      </c>
      <c r="P15" s="533">
        <v>23436813.81</v>
      </c>
      <c r="Q15" s="533">
        <v>23663883.21</v>
      </c>
      <c r="R15" s="533">
        <v>23761197.03</v>
      </c>
      <c r="S15" s="533">
        <v>23674248.26</v>
      </c>
      <c r="T15" s="533">
        <f>(M15*C15)/M31</f>
        <v>0.00082509130514841</v>
      </c>
      <c r="U15" s="533">
        <f>(N15*D15)/N31</f>
        <v>0.0007110811499710849</v>
      </c>
      <c r="V15" s="533">
        <f>(E15*O15)/O31</f>
        <v>0.000298026454770205</v>
      </c>
      <c r="W15" s="533">
        <f>(F15*P15)/P31</f>
        <v>0.0006336769077365786</v>
      </c>
      <c r="X15" s="533">
        <f>(G15*Q15)/Q31</f>
        <v>0.0007718142705116389</v>
      </c>
      <c r="Y15" s="533">
        <f>(H15*R15)/R31</f>
        <v>0.0004486618972389932</v>
      </c>
      <c r="Z15" s="533">
        <f>(I15*S15)/S31</f>
        <v>0.0005251792894266779</v>
      </c>
    </row>
    <row r="16" spans="1:26" ht="15">
      <c r="A16" s="862" t="s">
        <v>1680</v>
      </c>
      <c r="B16" s="386" t="s">
        <v>580</v>
      </c>
      <c r="C16" s="555">
        <v>0.004632000000000001</v>
      </c>
      <c r="D16" s="555">
        <v>0.001265</v>
      </c>
      <c r="E16" s="555">
        <v>0.001775</v>
      </c>
      <c r="F16" s="555">
        <v>0.0027790000000000002</v>
      </c>
      <c r="G16" s="555">
        <v>0.004350000000000001</v>
      </c>
      <c r="H16" s="555">
        <v>0.00101</v>
      </c>
      <c r="I16" s="555">
        <v>0.0026360000000000003</v>
      </c>
      <c r="J16" s="555">
        <f t="shared" si="0"/>
        <v>-0.05145735876214461</v>
      </c>
      <c r="K16" s="555">
        <f t="shared" si="1"/>
        <v>-0.4309153713298791</v>
      </c>
      <c r="M16" s="533">
        <v>40361024.18</v>
      </c>
      <c r="N16" s="533">
        <v>46401757.13</v>
      </c>
      <c r="O16" s="533">
        <v>43670774.78</v>
      </c>
      <c r="P16" s="533">
        <v>40529025.51</v>
      </c>
      <c r="Q16" s="533">
        <v>41410361.38</v>
      </c>
      <c r="R16" s="533">
        <v>43047836.7</v>
      </c>
      <c r="S16" s="533">
        <v>42715907.59</v>
      </c>
      <c r="T16" s="533">
        <f>(M16*C16)/M31</f>
        <v>0.0005073678644741807</v>
      </c>
      <c r="U16" s="533">
        <f>(N16*D16)/N31</f>
        <v>0.00015039622572351178</v>
      </c>
      <c r="V16" s="533">
        <f>(E16*O16)/O31</f>
        <v>0.00019315309691976163</v>
      </c>
      <c r="W16" s="533">
        <f>(F16*P16)/P31</f>
        <v>0.00028170744552480435</v>
      </c>
      <c r="X16" s="533">
        <f>(G16*Q16)/Q31</f>
        <v>0.00045020939824198374</v>
      </c>
      <c r="Y16" s="533">
        <f>(H16*R16)/R31</f>
        <v>0.00010866485620259883</v>
      </c>
      <c r="Z16" s="533">
        <f>(I16*S16)/S31</f>
        <v>0.000288768841461328</v>
      </c>
    </row>
    <row r="17" spans="1:26" ht="15">
      <c r="A17" s="894" t="s">
        <v>1680</v>
      </c>
      <c r="B17" s="599" t="s">
        <v>598</v>
      </c>
      <c r="C17" s="600">
        <v>0.008248</v>
      </c>
      <c r="D17" s="600">
        <v>0.004721</v>
      </c>
      <c r="E17" s="600">
        <v>0.0023320000000000003</v>
      </c>
      <c r="F17" s="600">
        <v>0.0045980000000000005</v>
      </c>
      <c r="G17" s="600">
        <v>0.006639000000000001</v>
      </c>
      <c r="H17" s="600">
        <v>0.0032300000000000002</v>
      </c>
      <c r="I17" s="600">
        <v>0.005994</v>
      </c>
      <c r="J17" s="600">
        <f t="shared" si="0"/>
        <v>0.30361026533275326</v>
      </c>
      <c r="K17" s="600">
        <f t="shared" si="1"/>
        <v>-0.273278370514064</v>
      </c>
      <c r="M17" s="533">
        <v>38667587.38</v>
      </c>
      <c r="N17" s="533">
        <v>44323507.1</v>
      </c>
      <c r="O17" s="533">
        <v>45625073.03</v>
      </c>
      <c r="P17" s="533">
        <v>46536870.9</v>
      </c>
      <c r="Q17" s="533">
        <v>47821428.73</v>
      </c>
      <c r="R17" s="533">
        <v>49874441.96</v>
      </c>
      <c r="S17" s="533">
        <v>44223108.01</v>
      </c>
      <c r="T17" s="533">
        <f>(M17*C17)/M31</f>
        <v>0.000865541619176245</v>
      </c>
      <c r="U17" s="533">
        <f>(N17*D17)/N31</f>
        <v>0.000536142336286829</v>
      </c>
      <c r="V17" s="533">
        <f>(E17*O17)/O31</f>
        <v>0.000265121250876491</v>
      </c>
      <c r="W17" s="533">
        <f>(F17*P17)/P31</f>
        <v>0.0005351921841486653</v>
      </c>
      <c r="X17" s="533">
        <f>(G17*Q17)/Q31</f>
        <v>0.0007934900678732153</v>
      </c>
      <c r="Y17" s="533">
        <f>(H17*R17)/R31</f>
        <v>0.0004026215125631212</v>
      </c>
      <c r="Z17" s="533">
        <f>(I17*S17)/S31</f>
        <v>0.0006798001976104416</v>
      </c>
    </row>
    <row r="18" spans="1:26" ht="15">
      <c r="A18" s="893" t="s">
        <v>1681</v>
      </c>
      <c r="B18" s="386" t="s">
        <v>591</v>
      </c>
      <c r="C18" s="555">
        <v>0.002359</v>
      </c>
      <c r="D18" s="555">
        <v>0.0024490000000000002</v>
      </c>
      <c r="E18" s="555">
        <v>0.004275</v>
      </c>
      <c r="F18" s="555">
        <v>0.008173000000000001</v>
      </c>
      <c r="G18" s="555">
        <v>0.008491</v>
      </c>
      <c r="H18" s="555">
        <v>0.010501000000000002</v>
      </c>
      <c r="I18" s="555">
        <v>0.009149000000000001</v>
      </c>
      <c r="J18" s="555">
        <f t="shared" si="0"/>
        <v>0.11941759451853655</v>
      </c>
      <c r="K18" s="555">
        <f t="shared" si="1"/>
        <v>2.8783382789317513</v>
      </c>
      <c r="M18" s="533">
        <v>41733236.26</v>
      </c>
      <c r="N18" s="533">
        <v>42683996.61</v>
      </c>
      <c r="O18" s="533">
        <v>42797891.96</v>
      </c>
      <c r="P18" s="533">
        <v>42792891.79</v>
      </c>
      <c r="Q18" s="533">
        <v>41772468.79</v>
      </c>
      <c r="R18" s="533">
        <v>41091880.11</v>
      </c>
      <c r="S18" s="533">
        <v>39387820</v>
      </c>
      <c r="T18" s="533">
        <f>(M18*C18)/M31</f>
        <v>0.000267178946168932</v>
      </c>
      <c r="U18" s="533">
        <f>(N18*D18)/N31</f>
        <v>0.00026783408626631137</v>
      </c>
      <c r="V18" s="533">
        <f>(E18*O18)/O31</f>
        <v>0.0004559013923413146</v>
      </c>
      <c r="W18" s="533">
        <f>(F18*P18)/P31</f>
        <v>0.000874775782926915</v>
      </c>
      <c r="X18" s="533">
        <f>(G18*Q18)/Q31</f>
        <v>0.0008864724915409302</v>
      </c>
      <c r="Y18" s="533">
        <f>(H18*R18)/R31</f>
        <v>0.0010784575994972712</v>
      </c>
      <c r="Z18" s="533">
        <f>(I18*S18)/S31</f>
        <v>0.0009241678547099439</v>
      </c>
    </row>
    <row r="19" spans="1:26" ht="15">
      <c r="A19" s="894" t="s">
        <v>1681</v>
      </c>
      <c r="B19" s="599" t="s">
        <v>595</v>
      </c>
      <c r="C19" s="600">
        <v>0.004708</v>
      </c>
      <c r="D19" s="600">
        <v>0.002079</v>
      </c>
      <c r="E19" s="600">
        <v>0.012753</v>
      </c>
      <c r="F19" s="600">
        <v>0.009728</v>
      </c>
      <c r="G19" s="600">
        <v>0.006564</v>
      </c>
      <c r="H19" s="600">
        <v>0.010463</v>
      </c>
      <c r="I19" s="600">
        <v>0.015210000000000001</v>
      </c>
      <c r="J19" s="600">
        <f t="shared" si="0"/>
        <v>0.5635279605263158</v>
      </c>
      <c r="K19" s="600">
        <f t="shared" si="1"/>
        <v>2.2306711979609175</v>
      </c>
      <c r="M19" s="533">
        <v>76365472.91</v>
      </c>
      <c r="N19" s="533">
        <v>79315557.09</v>
      </c>
      <c r="O19" s="533">
        <v>81022095.47</v>
      </c>
      <c r="P19" s="533">
        <v>81117652.38</v>
      </c>
      <c r="Q19" s="533">
        <v>79511351.33</v>
      </c>
      <c r="R19" s="533">
        <v>80970283.6</v>
      </c>
      <c r="S19" s="533">
        <v>76701526.25</v>
      </c>
      <c r="T19" s="533">
        <f>(M19*C19)/M31</f>
        <v>0.0009757211689617606</v>
      </c>
      <c r="U19" s="533">
        <f>(N19*D19)/N31</f>
        <v>0.0004224981908935542</v>
      </c>
      <c r="V19" s="533">
        <f>(E19*O19)/O31</f>
        <v>0.002574709599567001</v>
      </c>
      <c r="W19" s="533">
        <f>(F19*P19)/P31</f>
        <v>0.0019737064137063495</v>
      </c>
      <c r="X19" s="533">
        <f>(G19*Q19)/Q31</f>
        <v>0.0013044095994628481</v>
      </c>
      <c r="Y19" s="533">
        <f>(H19*R19)/R31</f>
        <v>0.002117377481502218</v>
      </c>
      <c r="Z19" s="533">
        <f>(I19*S19)/S31</f>
        <v>0.0029919098680790683</v>
      </c>
    </row>
    <row r="20" spans="1:26" ht="15">
      <c r="A20" s="603" t="s">
        <v>1682</v>
      </c>
      <c r="B20" s="386" t="s">
        <v>731</v>
      </c>
      <c r="C20" s="555">
        <v>-1.576977</v>
      </c>
      <c r="D20" s="555">
        <v>0.009891</v>
      </c>
      <c r="E20" s="555">
        <v>0.011992000000000001</v>
      </c>
      <c r="F20" s="555">
        <v>0.016981</v>
      </c>
      <c r="G20" s="555">
        <v>0.01709</v>
      </c>
      <c r="H20" s="555">
        <v>0.017186</v>
      </c>
      <c r="I20" s="555">
        <v>0.017131000000000004</v>
      </c>
      <c r="J20" s="555">
        <f t="shared" si="0"/>
        <v>0.008833402037571656</v>
      </c>
      <c r="K20" s="555">
        <f>-(I20-C20)/C20</f>
        <v>1.0108631895075197</v>
      </c>
      <c r="M20" s="533">
        <v>851571.13</v>
      </c>
      <c r="N20" s="533">
        <v>452185.12</v>
      </c>
      <c r="O20" s="533">
        <v>448727.8</v>
      </c>
      <c r="P20" s="533">
        <v>450359.03</v>
      </c>
      <c r="Q20" s="533">
        <v>451018.04</v>
      </c>
      <c r="R20" s="533">
        <v>451663.67</v>
      </c>
      <c r="S20" s="533">
        <v>451303.81</v>
      </c>
      <c r="T20" s="533">
        <f>(M20*C20)/M31</f>
        <v>-0.0036445047154314847</v>
      </c>
      <c r="U20" s="533">
        <f>(N20*D20)/N31</f>
        <v>1.1459573494231963E-05</v>
      </c>
      <c r="V20" s="533">
        <f>(E20*O20)/O31</f>
        <v>1.3408710598277473E-05</v>
      </c>
      <c r="W20" s="533">
        <f>(F20*P20)/P31</f>
        <v>1.9127832242570606E-05</v>
      </c>
      <c r="X20" s="533">
        <f>(G20*Q20)/Q31</f>
        <v>1.926425664024144E-05</v>
      </c>
      <c r="Y20" s="533">
        <f>(H20*R20)/R31</f>
        <v>1.9400207310114148E-05</v>
      </c>
      <c r="Z20" s="533">
        <f>(I20*S20)/S31</f>
        <v>1.982745629623544E-05</v>
      </c>
    </row>
    <row r="21" spans="1:26" ht="15">
      <c r="A21" s="535" t="s">
        <v>1683</v>
      </c>
      <c r="B21" s="386" t="s">
        <v>622</v>
      </c>
      <c r="C21" s="555">
        <v>0.0066300000000000005</v>
      </c>
      <c r="D21" s="555">
        <v>0.019105</v>
      </c>
      <c r="E21" s="555">
        <v>-0.063588</v>
      </c>
      <c r="F21" s="555">
        <v>0.006146</v>
      </c>
      <c r="G21" s="555">
        <v>0.05789300000000001</v>
      </c>
      <c r="H21" s="555">
        <v>0.008440000000000001</v>
      </c>
      <c r="I21" s="555">
        <v>0.025118000000000005</v>
      </c>
      <c r="J21" s="555">
        <f t="shared" si="0"/>
        <v>3.0868857793686955</v>
      </c>
      <c r="K21" s="555">
        <f t="shared" si="1"/>
        <v>2.788536953242836</v>
      </c>
      <c r="M21" s="533">
        <v>20916068.59</v>
      </c>
      <c r="N21" s="533">
        <v>22285642.73</v>
      </c>
      <c r="O21" s="533">
        <v>23852830.69</v>
      </c>
      <c r="P21" s="533">
        <v>24275062.74</v>
      </c>
      <c r="Q21" s="533">
        <v>24110652.8</v>
      </c>
      <c r="R21" s="533">
        <v>23084001.35</v>
      </c>
      <c r="S21" s="533">
        <v>23593666.22</v>
      </c>
      <c r="T21" s="533">
        <f>(M21*C21)/M31</f>
        <v>0.0003763447078950258</v>
      </c>
      <c r="U21" s="533">
        <f>(N21*D21)/N31</f>
        <v>0.0010908981149837852</v>
      </c>
      <c r="V21" s="533">
        <f>(E21*O21)/O31</f>
        <v>-0.0037794404992019712</v>
      </c>
      <c r="W21" s="533">
        <f>(F21*P21)/P31</f>
        <v>0.0003731612456558479</v>
      </c>
      <c r="X21" s="533">
        <f>(G21*Q21)/Q31</f>
        <v>0.0034886010213781705</v>
      </c>
      <c r="Y21" s="533">
        <f>(H21*R21)/R31</f>
        <v>0.00048693382271149853</v>
      </c>
      <c r="Z21" s="533">
        <f>(I21*S21)/S31</f>
        <v>0.0015198326620611134</v>
      </c>
    </row>
    <row r="22" spans="1:26" ht="409.5" customHeight="1" hidden="1">
      <c r="A22" s="535"/>
      <c r="B22" s="386"/>
      <c r="C22" s="555"/>
      <c r="D22" s="555"/>
      <c r="E22" s="555"/>
      <c r="F22" s="555"/>
      <c r="G22" s="555"/>
      <c r="H22" s="555"/>
      <c r="I22" s="555"/>
      <c r="J22" s="555" t="e">
        <f t="shared" si="0"/>
        <v>#DIV/0!</v>
      </c>
      <c r="K22" s="555" t="e">
        <f t="shared" si="1"/>
        <v>#DIV/0!</v>
      </c>
      <c r="M22" s="533"/>
      <c r="N22" s="533"/>
      <c r="O22" s="533"/>
      <c r="P22" s="533"/>
      <c r="Q22" s="533"/>
      <c r="R22" s="533"/>
      <c r="S22" s="533"/>
      <c r="T22" s="533">
        <f>(M22*C22)/M31</f>
        <v>0</v>
      </c>
      <c r="U22" s="533">
        <f>(N22*D22)/N31</f>
        <v>0</v>
      </c>
      <c r="V22" s="533">
        <f>(E22*O22)/O31</f>
        <v>0</v>
      </c>
      <c r="W22" s="533">
        <f>(F22*P22)/P31</f>
        <v>0</v>
      </c>
      <c r="X22" s="533">
        <f>(G22*Q22)/Q31</f>
        <v>0</v>
      </c>
      <c r="Y22" s="533">
        <f>(H22*R22)/R31</f>
        <v>0</v>
      </c>
      <c r="Z22" s="533">
        <f>(I22*S22)/S31</f>
        <v>0</v>
      </c>
    </row>
    <row r="23" spans="1:26" ht="409.5" customHeight="1" hidden="1">
      <c r="A23" s="535"/>
      <c r="B23" s="386"/>
      <c r="C23" s="555"/>
      <c r="D23" s="555"/>
      <c r="E23" s="555"/>
      <c r="F23" s="555"/>
      <c r="G23" s="555"/>
      <c r="H23" s="555"/>
      <c r="I23" s="555"/>
      <c r="J23" s="555" t="e">
        <f t="shared" si="0"/>
        <v>#DIV/0!</v>
      </c>
      <c r="K23" s="555" t="e">
        <f t="shared" si="1"/>
        <v>#DIV/0!</v>
      </c>
      <c r="M23" s="533"/>
      <c r="N23" s="533"/>
      <c r="O23" s="533"/>
      <c r="P23" s="533"/>
      <c r="Q23" s="533"/>
      <c r="R23" s="533"/>
      <c r="S23" s="533"/>
      <c r="T23" s="533">
        <f>(M23*C23)/M31</f>
        <v>0</v>
      </c>
      <c r="U23" s="533">
        <f>(N23*D23)/N31</f>
        <v>0</v>
      </c>
      <c r="V23" s="533">
        <f>(E23*O23)/O31</f>
        <v>0</v>
      </c>
      <c r="W23" s="533">
        <f>(F23*P23)/P31</f>
        <v>0</v>
      </c>
      <c r="X23" s="533">
        <f>(G23*Q23)/Q31</f>
        <v>0</v>
      </c>
      <c r="Y23" s="533">
        <f>(H23*R23)/R31</f>
        <v>0</v>
      </c>
      <c r="Z23" s="533">
        <f>(I23*S23)/S31</f>
        <v>0</v>
      </c>
    </row>
    <row r="24" spans="1:26" ht="409.5" customHeight="1" hidden="1">
      <c r="A24" s="535"/>
      <c r="B24" s="386"/>
      <c r="C24" s="555"/>
      <c r="D24" s="555"/>
      <c r="E24" s="555"/>
      <c r="F24" s="555"/>
      <c r="G24" s="555"/>
      <c r="H24" s="555"/>
      <c r="I24" s="555"/>
      <c r="J24" s="555" t="e">
        <f t="shared" si="0"/>
        <v>#DIV/0!</v>
      </c>
      <c r="K24" s="555" t="e">
        <f t="shared" si="1"/>
        <v>#DIV/0!</v>
      </c>
      <c r="M24" s="533"/>
      <c r="N24" s="533"/>
      <c r="O24" s="533"/>
      <c r="P24" s="533"/>
      <c r="Q24" s="533"/>
      <c r="R24" s="533"/>
      <c r="S24" s="533"/>
      <c r="T24" s="533">
        <f>(M24*C24)/M31</f>
        <v>0</v>
      </c>
      <c r="U24" s="533">
        <f>(N24*D24)/N31</f>
        <v>0</v>
      </c>
      <c r="V24" s="533">
        <f>(E24*O24)/O31</f>
        <v>0</v>
      </c>
      <c r="W24" s="533">
        <f>(F24*P24)/P31</f>
        <v>0</v>
      </c>
      <c r="X24" s="533">
        <f>(G24*Q24)/Q31</f>
        <v>0</v>
      </c>
      <c r="Y24" s="533">
        <f>(H24*R24)/R31</f>
        <v>0</v>
      </c>
      <c r="Z24" s="533">
        <f>(I24*S24)/S31</f>
        <v>0</v>
      </c>
    </row>
    <row r="25" spans="1:26" ht="409.5" customHeight="1" hidden="1">
      <c r="A25" s="535"/>
      <c r="B25" s="386"/>
      <c r="C25" s="555"/>
      <c r="D25" s="555"/>
      <c r="E25" s="555"/>
      <c r="F25" s="555"/>
      <c r="G25" s="555"/>
      <c r="H25" s="555"/>
      <c r="I25" s="555"/>
      <c r="J25" s="555" t="e">
        <f t="shared" si="0"/>
        <v>#DIV/0!</v>
      </c>
      <c r="K25" s="555" t="e">
        <f t="shared" si="1"/>
        <v>#DIV/0!</v>
      </c>
      <c r="M25" s="533"/>
      <c r="N25" s="533"/>
      <c r="O25" s="533"/>
      <c r="P25" s="533"/>
      <c r="Q25" s="533"/>
      <c r="R25" s="533"/>
      <c r="S25" s="533"/>
      <c r="T25" s="533">
        <f>(M25*C25)/M31</f>
        <v>0</v>
      </c>
      <c r="U25" s="533">
        <f>(N25*D25)/N31</f>
        <v>0</v>
      </c>
      <c r="V25" s="533">
        <f>(E25*O25)/O31</f>
        <v>0</v>
      </c>
      <c r="W25" s="533">
        <f>(F25*P25)/P31</f>
        <v>0</v>
      </c>
      <c r="X25" s="533">
        <f>(G25*Q25)/Q31</f>
        <v>0</v>
      </c>
      <c r="Y25" s="533">
        <f>(H25*R25)/R31</f>
        <v>0</v>
      </c>
      <c r="Z25" s="533">
        <f>(I25*S25)/S31</f>
        <v>0</v>
      </c>
    </row>
    <row r="26" spans="1:26" ht="409.5" customHeight="1" hidden="1">
      <c r="A26" s="535"/>
      <c r="B26" s="386"/>
      <c r="C26" s="555"/>
      <c r="D26" s="555"/>
      <c r="E26" s="555"/>
      <c r="F26" s="555"/>
      <c r="G26" s="555"/>
      <c r="H26" s="555"/>
      <c r="I26" s="555"/>
      <c r="J26" s="555" t="e">
        <f t="shared" si="0"/>
        <v>#DIV/0!</v>
      </c>
      <c r="K26" s="555" t="e">
        <f t="shared" si="1"/>
        <v>#DIV/0!</v>
      </c>
      <c r="M26" s="533"/>
      <c r="N26" s="533"/>
      <c r="O26" s="533"/>
      <c r="P26" s="533"/>
      <c r="Q26" s="533"/>
      <c r="R26" s="533"/>
      <c r="S26" s="533"/>
      <c r="T26" s="533">
        <f>(M26*C26)/M31</f>
        <v>0</v>
      </c>
      <c r="U26" s="533">
        <f>(N26*D26)/N31</f>
        <v>0</v>
      </c>
      <c r="V26" s="533">
        <f>(E26*O26)/O31</f>
        <v>0</v>
      </c>
      <c r="W26" s="533">
        <f>(F26*P26)/P31</f>
        <v>0</v>
      </c>
      <c r="X26" s="533">
        <f>(G26*Q26)/Q31</f>
        <v>0</v>
      </c>
      <c r="Y26" s="533">
        <f>(H26*R26)/R31</f>
        <v>0</v>
      </c>
      <c r="Z26" s="533">
        <f>(I26*S26)/S31</f>
        <v>0</v>
      </c>
    </row>
    <row r="27" spans="1:26" ht="409.5" customHeight="1" hidden="1">
      <c r="A27" s="535"/>
      <c r="B27" s="386"/>
      <c r="C27" s="555"/>
      <c r="D27" s="555"/>
      <c r="E27" s="555"/>
      <c r="F27" s="555"/>
      <c r="G27" s="555"/>
      <c r="H27" s="555"/>
      <c r="I27" s="555"/>
      <c r="J27" s="555" t="e">
        <f t="shared" si="0"/>
        <v>#DIV/0!</v>
      </c>
      <c r="K27" s="555" t="e">
        <f t="shared" si="1"/>
        <v>#DIV/0!</v>
      </c>
      <c r="M27" s="533"/>
      <c r="N27" s="533"/>
      <c r="O27" s="533"/>
      <c r="P27" s="533"/>
      <c r="Q27" s="533"/>
      <c r="R27" s="533"/>
      <c r="S27" s="533"/>
      <c r="T27" s="533">
        <f>(M27*C27)/M31</f>
        <v>0</v>
      </c>
      <c r="U27" s="533">
        <f>(N27*D27)/N31</f>
        <v>0</v>
      </c>
      <c r="V27" s="533">
        <f>(E27*O27)/O31</f>
        <v>0</v>
      </c>
      <c r="W27" s="533">
        <f>(F27*P27)/P31</f>
        <v>0</v>
      </c>
      <c r="X27" s="533">
        <f>(G27*Q27)/Q31</f>
        <v>0</v>
      </c>
      <c r="Y27" s="533">
        <f>(H27*R27)/R31</f>
        <v>0</v>
      </c>
      <c r="Z27" s="533">
        <f>(I27*S27)/S31</f>
        <v>0</v>
      </c>
    </row>
    <row r="28" spans="1:26" ht="409.5" customHeight="1" hidden="1">
      <c r="A28" s="535"/>
      <c r="B28" s="386"/>
      <c r="C28" s="555"/>
      <c r="D28" s="555"/>
      <c r="E28" s="555"/>
      <c r="F28" s="555"/>
      <c r="G28" s="555"/>
      <c r="H28" s="555"/>
      <c r="I28" s="555"/>
      <c r="J28" s="555" t="e">
        <f t="shared" si="0"/>
        <v>#DIV/0!</v>
      </c>
      <c r="K28" s="555" t="e">
        <f t="shared" si="1"/>
        <v>#DIV/0!</v>
      </c>
      <c r="M28" s="533"/>
      <c r="N28" s="533"/>
      <c r="O28" s="533"/>
      <c r="P28" s="533"/>
      <c r="Q28" s="533"/>
      <c r="R28" s="533"/>
      <c r="S28" s="533"/>
      <c r="T28" s="533">
        <f>(M28*C28)/M31</f>
        <v>0</v>
      </c>
      <c r="U28" s="533">
        <f>(N28*D28)/N31</f>
        <v>0</v>
      </c>
      <c r="V28" s="533">
        <f>(E28*O28)/O31</f>
        <v>0</v>
      </c>
      <c r="W28" s="533">
        <f>(F28*P28)/P31</f>
        <v>0</v>
      </c>
      <c r="X28" s="533">
        <f>(G28*Q28)/Q31</f>
        <v>0</v>
      </c>
      <c r="Y28" s="533">
        <f>(H28*R28)/R31</f>
        <v>0</v>
      </c>
      <c r="Z28" s="533">
        <f>(I28*S28)/S31</f>
        <v>0</v>
      </c>
    </row>
    <row r="29" spans="1:26" ht="409.5" customHeight="1" hidden="1">
      <c r="A29" s="535"/>
      <c r="B29" s="386"/>
      <c r="C29" s="555"/>
      <c r="D29" s="555"/>
      <c r="E29" s="555"/>
      <c r="F29" s="555"/>
      <c r="G29" s="555"/>
      <c r="H29" s="555"/>
      <c r="I29" s="555"/>
      <c r="J29" s="555" t="e">
        <f t="shared" si="0"/>
        <v>#DIV/0!</v>
      </c>
      <c r="K29" s="555" t="e">
        <f t="shared" si="1"/>
        <v>#DIV/0!</v>
      </c>
      <c r="M29" s="533"/>
      <c r="N29" s="533"/>
      <c r="O29" s="533"/>
      <c r="P29" s="533"/>
      <c r="Q29" s="533"/>
      <c r="R29" s="533"/>
      <c r="S29" s="533"/>
      <c r="T29" s="533">
        <f>(M29*C29)/M31</f>
        <v>0</v>
      </c>
      <c r="U29" s="533">
        <f>(N29*D29)/N31</f>
        <v>0</v>
      </c>
      <c r="V29" s="533">
        <f>(E29*O29)/O31</f>
        <v>0</v>
      </c>
      <c r="W29" s="533">
        <f>(F29*P29)/P31</f>
        <v>0</v>
      </c>
      <c r="X29" s="533">
        <f>(G29*Q29)/Q31</f>
        <v>0</v>
      </c>
      <c r="Y29" s="533">
        <f>(H29*R29)/R31</f>
        <v>0</v>
      </c>
      <c r="Z29" s="533">
        <f>(I29*S29)/S31</f>
        <v>0</v>
      </c>
    </row>
    <row r="30" spans="1:26" ht="409.5" customHeight="1" hidden="1">
      <c r="A30" s="450"/>
      <c r="B30" s="535"/>
      <c r="C30" s="555"/>
      <c r="D30" s="555"/>
      <c r="E30" s="555"/>
      <c r="F30" s="555"/>
      <c r="G30" s="555"/>
      <c r="H30" s="555"/>
      <c r="I30" s="555"/>
      <c r="J30" s="555" t="e">
        <f t="shared" si="0"/>
        <v>#DIV/0!</v>
      </c>
      <c r="K30" s="555" t="e">
        <f t="shared" si="1"/>
        <v>#DIV/0!</v>
      </c>
      <c r="M30" s="533"/>
      <c r="N30" s="533"/>
      <c r="O30" s="533"/>
      <c r="P30" s="533"/>
      <c r="Q30" s="533"/>
      <c r="R30" s="533"/>
      <c r="S30" s="533"/>
      <c r="T30" s="533">
        <f>(M30*C30)/M31</f>
        <v>0</v>
      </c>
      <c r="U30" s="533">
        <f>(N30*D30)/N31</f>
        <v>0</v>
      </c>
      <c r="V30" s="533">
        <f>(E30*O30)/O31</f>
        <v>0</v>
      </c>
      <c r="W30" s="533">
        <f>(F30*P30)/P31</f>
        <v>0</v>
      </c>
      <c r="X30" s="533">
        <f>(G30*Q30)/Q31</f>
        <v>0</v>
      </c>
      <c r="Y30" s="533">
        <f>(H30*R30)/R31</f>
        <v>0</v>
      </c>
      <c r="Z30" s="533">
        <f>(I30*S30)/S31</f>
        <v>0</v>
      </c>
    </row>
    <row r="31" spans="1:26" ht="15">
      <c r="A31" s="536" t="s">
        <v>621</v>
      </c>
      <c r="B31" s="537"/>
      <c r="C31" s="604">
        <f aca="true" t="shared" si="2" ref="C31:I31">T31</f>
        <v>0.0034274989420758155</v>
      </c>
      <c r="D31" s="604">
        <f t="shared" si="2"/>
        <v>0.009523639694752294</v>
      </c>
      <c r="E31" s="604">
        <f t="shared" si="2"/>
        <v>0.009926993891027571</v>
      </c>
      <c r="F31" s="605">
        <f t="shared" si="2"/>
        <v>0.008856335083251916</v>
      </c>
      <c r="G31" s="605">
        <f t="shared" si="2"/>
        <v>0.014287346726144196</v>
      </c>
      <c r="H31" s="605">
        <f t="shared" si="2"/>
        <v>0.008800549972394038</v>
      </c>
      <c r="I31" s="605">
        <f t="shared" si="2"/>
        <v>0.011074867310899308</v>
      </c>
      <c r="J31" s="604">
        <f t="shared" si="0"/>
        <v>0.25050229093553905</v>
      </c>
      <c r="K31" s="604">
        <f t="shared" si="1"/>
        <v>2.231180373229225</v>
      </c>
      <c r="M31" s="533">
        <f aca="true" t="shared" si="3" ref="M31:Z31">SUM(M6:M30)</f>
        <v>368474783.46999997</v>
      </c>
      <c r="N31" s="533">
        <f t="shared" si="3"/>
        <v>390290530.81000006</v>
      </c>
      <c r="O31" s="533">
        <f t="shared" si="3"/>
        <v>401317019.87</v>
      </c>
      <c r="P31" s="533">
        <f t="shared" si="3"/>
        <v>399812513.59</v>
      </c>
      <c r="Q31" s="533">
        <f t="shared" si="3"/>
        <v>400113975.20000005</v>
      </c>
      <c r="R31" s="533">
        <f t="shared" si="3"/>
        <v>400113860.05</v>
      </c>
      <c r="S31" s="533">
        <f t="shared" si="3"/>
        <v>389928261.78</v>
      </c>
      <c r="T31" s="709">
        <f t="shared" si="3"/>
        <v>0.0034274989420758155</v>
      </c>
      <c r="U31" s="709">
        <f t="shared" si="3"/>
        <v>0.009523639694752294</v>
      </c>
      <c r="V31" s="709">
        <f t="shared" si="3"/>
        <v>0.009926993891027571</v>
      </c>
      <c r="W31" s="709">
        <f t="shared" si="3"/>
        <v>0.008856335083251916</v>
      </c>
      <c r="X31" s="709">
        <f t="shared" si="3"/>
        <v>0.014287346726144196</v>
      </c>
      <c r="Y31" s="709">
        <f t="shared" si="3"/>
        <v>0.008800549972394038</v>
      </c>
      <c r="Z31" s="709">
        <f t="shared" si="3"/>
        <v>0.011074867310899308</v>
      </c>
    </row>
    <row r="32" spans="1:26" ht="3.75" customHeight="1">
      <c r="A32" s="576"/>
      <c r="B32" s="545"/>
      <c r="C32" s="606"/>
      <c r="D32" s="606"/>
      <c r="E32" s="606"/>
      <c r="F32" s="606"/>
      <c r="G32" s="607"/>
      <c r="H32" s="607"/>
      <c r="I32" s="607"/>
      <c r="J32" s="608"/>
      <c r="K32" s="609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</row>
    <row r="33" spans="1:26" ht="15">
      <c r="A33" s="386" t="s">
        <v>585</v>
      </c>
      <c r="B33" s="527"/>
      <c r="C33" s="610"/>
      <c r="D33" s="610"/>
      <c r="E33" s="610"/>
      <c r="F33" s="610"/>
      <c r="G33" s="610"/>
      <c r="H33" s="610"/>
      <c r="I33" s="610"/>
      <c r="J33" s="611"/>
      <c r="K33" s="612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</row>
    <row r="34" spans="13:26" ht="15"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</row>
    <row r="35" spans="1:26" ht="15">
      <c r="A35" s="861" t="s">
        <v>1797</v>
      </c>
      <c r="B35" s="861"/>
      <c r="C35" s="861"/>
      <c r="D35" s="861"/>
      <c r="E35" s="861"/>
      <c r="F35" s="861"/>
      <c r="G35" s="861"/>
      <c r="H35" s="861"/>
      <c r="I35" s="861"/>
      <c r="J35" s="861"/>
      <c r="K35" s="861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</row>
    <row r="36" spans="1:26" ht="15">
      <c r="A36" s="892" t="s">
        <v>1714</v>
      </c>
      <c r="B36" s="892"/>
      <c r="C36" s="892"/>
      <c r="D36" s="892"/>
      <c r="E36" s="892"/>
      <c r="F36" s="892"/>
      <c r="G36" s="892"/>
      <c r="H36" s="892"/>
      <c r="I36" s="892"/>
      <c r="J36" s="892"/>
      <c r="K36" s="892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</row>
    <row r="37" spans="1:26" ht="15">
      <c r="A37" s="861" t="s">
        <v>636</v>
      </c>
      <c r="B37" s="861"/>
      <c r="C37" s="861"/>
      <c r="D37" s="861"/>
      <c r="E37" s="861"/>
      <c r="F37" s="861"/>
      <c r="G37" s="861"/>
      <c r="H37" s="861"/>
      <c r="I37" s="861"/>
      <c r="J37" s="861"/>
      <c r="K37" s="861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</row>
    <row r="38" spans="1:26" ht="1.5" customHeight="1">
      <c r="A38" s="596"/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</row>
    <row r="39" spans="1:26" ht="25.5">
      <c r="A39" s="698" t="s">
        <v>568</v>
      </c>
      <c r="B39" s="698" t="s">
        <v>569</v>
      </c>
      <c r="C39" s="788">
        <v>41274</v>
      </c>
      <c r="D39" s="788">
        <v>41364</v>
      </c>
      <c r="E39" s="788">
        <v>41455</v>
      </c>
      <c r="F39" s="788">
        <v>41547</v>
      </c>
      <c r="G39" s="788">
        <v>41578</v>
      </c>
      <c r="H39" s="788">
        <v>41608</v>
      </c>
      <c r="I39" s="788">
        <v>41639</v>
      </c>
      <c r="J39" s="699" t="s">
        <v>586</v>
      </c>
      <c r="K39" s="695" t="s">
        <v>435</v>
      </c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</row>
    <row r="40" spans="1:26" ht="15">
      <c r="A40" s="868" t="s">
        <v>1677</v>
      </c>
      <c r="B40" s="450" t="s">
        <v>592</v>
      </c>
      <c r="C40" s="613">
        <v>0.0036140000000000005</v>
      </c>
      <c r="D40" s="613">
        <v>0.018690000000000002</v>
      </c>
      <c r="E40" s="613">
        <v>0.037226</v>
      </c>
      <c r="F40" s="613">
        <v>0.006109000000000001</v>
      </c>
      <c r="G40" s="613">
        <v>0.039934000000000004</v>
      </c>
      <c r="H40" s="613">
        <v>0.004661</v>
      </c>
      <c r="I40" s="613">
        <v>-0.020534</v>
      </c>
      <c r="J40" s="613">
        <f aca="true" t="shared" si="4" ref="J40:J61">(I40-F40)/F40</f>
        <v>-4.361270256997871</v>
      </c>
      <c r="K40" s="613">
        <f aca="true" t="shared" si="5" ref="K40:K61">(I40-C40)/C40</f>
        <v>-6.681793027116767</v>
      </c>
      <c r="M40" s="533">
        <v>24675606.27</v>
      </c>
      <c r="N40" s="533">
        <v>29125102.83</v>
      </c>
      <c r="O40" s="533">
        <v>26473318.37</v>
      </c>
      <c r="P40" s="533">
        <v>25192902.41</v>
      </c>
      <c r="Q40" s="533">
        <v>24086576.22</v>
      </c>
      <c r="R40" s="533">
        <v>24660265.49</v>
      </c>
      <c r="S40" s="533">
        <v>19686942.76</v>
      </c>
      <c r="T40" s="533">
        <f aca="true" t="shared" si="6" ref="T40:Z40">(C40*M40)/M61</f>
        <v>0.0002846613837493869</v>
      </c>
      <c r="U40" s="533">
        <f t="shared" si="6"/>
        <v>0.0015112643884630987</v>
      </c>
      <c r="V40" s="533">
        <f t="shared" si="6"/>
        <v>0.002814689792408028</v>
      </c>
      <c r="W40" s="533">
        <f t="shared" si="6"/>
        <v>0.00044309588799013017</v>
      </c>
      <c r="X40" s="533">
        <f t="shared" si="6"/>
        <v>0.0027078749949458083</v>
      </c>
      <c r="Y40" s="533">
        <f t="shared" si="6"/>
        <v>0.0003107837590895173</v>
      </c>
      <c r="Z40" s="533">
        <f t="shared" si="6"/>
        <v>-0.001128259374911911</v>
      </c>
    </row>
    <row r="41" spans="1:26" ht="15">
      <c r="A41" s="868" t="s">
        <v>1677</v>
      </c>
      <c r="B41" s="450" t="s">
        <v>1676</v>
      </c>
      <c r="C41" s="613">
        <v>0.016399000000000004</v>
      </c>
      <c r="D41" s="613">
        <v>0.024881</v>
      </c>
      <c r="E41" s="613">
        <v>0.045712</v>
      </c>
      <c r="F41" s="613">
        <v>0.007313000000000001</v>
      </c>
      <c r="G41" s="613">
        <v>0.055013000000000006</v>
      </c>
      <c r="H41" s="613">
        <v>0.013284</v>
      </c>
      <c r="I41" s="613">
        <v>-0.0016960000000000002</v>
      </c>
      <c r="J41" s="613">
        <f t="shared" si="4"/>
        <v>-1.2319157664433202</v>
      </c>
      <c r="K41" s="613">
        <f t="shared" si="5"/>
        <v>-1.1034209403012378</v>
      </c>
      <c r="M41" s="533">
        <v>19890978.43</v>
      </c>
      <c r="N41" s="533">
        <v>20963066.35</v>
      </c>
      <c r="O41" s="533">
        <v>18223451.62</v>
      </c>
      <c r="P41" s="533">
        <v>19818476.29</v>
      </c>
      <c r="Q41" s="533">
        <v>19497255.17</v>
      </c>
      <c r="R41" s="533">
        <v>21142415.88</v>
      </c>
      <c r="S41" s="533">
        <v>17629279.51</v>
      </c>
      <c r="T41" s="533">
        <f aca="true" t="shared" si="7" ref="T41:Z41">(C41*M41)/M61</f>
        <v>0.0010412285992867278</v>
      </c>
      <c r="U41" s="533">
        <f t="shared" si="7"/>
        <v>0.0014480592098082734</v>
      </c>
      <c r="V41" s="533">
        <f t="shared" si="7"/>
        <v>0.0023792311859978433</v>
      </c>
      <c r="W41" s="533">
        <f t="shared" si="7"/>
        <v>0.00041726813918956487</v>
      </c>
      <c r="X41" s="533">
        <f t="shared" si="7"/>
        <v>0.0030196007942702883</v>
      </c>
      <c r="Y41" s="533">
        <f t="shared" si="7"/>
        <v>0.0007593901206704545</v>
      </c>
      <c r="Z41" s="533">
        <f t="shared" si="7"/>
        <v>-8.344830620582715E-05</v>
      </c>
    </row>
    <row r="42" spans="1:26" ht="15">
      <c r="A42" s="868" t="s">
        <v>1678</v>
      </c>
      <c r="B42" s="450" t="s">
        <v>1772</v>
      </c>
      <c r="C42" s="613"/>
      <c r="D42" s="613"/>
      <c r="E42" s="613"/>
      <c r="F42" s="613"/>
      <c r="G42" s="613"/>
      <c r="H42" s="613"/>
      <c r="I42" s="613" t="s">
        <v>1031</v>
      </c>
      <c r="J42" s="613" t="s">
        <v>1031</v>
      </c>
      <c r="K42" s="613" t="s">
        <v>1031</v>
      </c>
      <c r="M42" s="533"/>
      <c r="N42" s="533"/>
      <c r="O42" s="533"/>
      <c r="P42" s="533"/>
      <c r="Q42" s="533"/>
      <c r="R42" s="533"/>
      <c r="S42" s="533">
        <v>7007493.09</v>
      </c>
      <c r="T42" s="533">
        <f aca="true" t="shared" si="8" ref="T42:Z42">(C42*M42)/M61</f>
        <v>0</v>
      </c>
      <c r="U42" s="533">
        <f t="shared" si="8"/>
        <v>0</v>
      </c>
      <c r="V42" s="533">
        <f t="shared" si="8"/>
        <v>0</v>
      </c>
      <c r="W42" s="533">
        <f t="shared" si="8"/>
        <v>0</v>
      </c>
      <c r="X42" s="533">
        <f t="shared" si="8"/>
        <v>0</v>
      </c>
      <c r="Y42" s="533">
        <f t="shared" si="8"/>
        <v>0</v>
      </c>
      <c r="Z42" s="533" t="e">
        <f t="shared" si="8"/>
        <v>#VALUE!</v>
      </c>
    </row>
    <row r="43" spans="1:26" ht="15">
      <c r="A43" s="868" t="s">
        <v>1678</v>
      </c>
      <c r="B43" s="450" t="s">
        <v>600</v>
      </c>
      <c r="C43" s="613">
        <v>0.009172000000000001</v>
      </c>
      <c r="D43" s="613">
        <v>0.011283000000000001</v>
      </c>
      <c r="E43" s="613">
        <v>0.006946000000000001</v>
      </c>
      <c r="F43" s="613">
        <v>0.003004</v>
      </c>
      <c r="G43" s="613">
        <v>0.0036520000000000003</v>
      </c>
      <c r="H43" s="613">
        <v>0.012661</v>
      </c>
      <c r="I43" s="613">
        <v>0.023484</v>
      </c>
      <c r="J43" s="613">
        <f t="shared" si="4"/>
        <v>6.817576564580559</v>
      </c>
      <c r="K43" s="613">
        <f t="shared" si="5"/>
        <v>1.560401221107719</v>
      </c>
      <c r="M43" s="533">
        <v>40329031.65</v>
      </c>
      <c r="N43" s="533">
        <v>48702080.44</v>
      </c>
      <c r="O43" s="533">
        <v>47168695.72</v>
      </c>
      <c r="P43" s="533">
        <v>40712284</v>
      </c>
      <c r="Q43" s="533">
        <v>42023597.45</v>
      </c>
      <c r="R43" s="533">
        <v>43610234.07</v>
      </c>
      <c r="S43" s="533">
        <v>41636503.06</v>
      </c>
      <c r="T43" s="533">
        <f aca="true" t="shared" si="9" ref="T43:Y43">(C43*M43)/M61</f>
        <v>0.0011807403809940516</v>
      </c>
      <c r="U43" s="533">
        <f t="shared" si="9"/>
        <v>0.001525582793385764</v>
      </c>
      <c r="V43" s="533">
        <f t="shared" si="9"/>
        <v>0.000935759897068735</v>
      </c>
      <c r="W43" s="533">
        <f t="shared" si="9"/>
        <v>0.0003521071029088658</v>
      </c>
      <c r="X43" s="533">
        <f t="shared" si="9"/>
        <v>0.00043205070995212894</v>
      </c>
      <c r="Y43" s="533">
        <f t="shared" si="9"/>
        <v>0.001492924657724547</v>
      </c>
      <c r="Z43" s="533">
        <f>(L43*S43)/S61</f>
        <v>0</v>
      </c>
    </row>
    <row r="44" spans="1:26" ht="15">
      <c r="A44" s="450" t="s">
        <v>1679</v>
      </c>
      <c r="B44" s="450" t="s">
        <v>732</v>
      </c>
      <c r="C44" s="613">
        <v>0.014115000000000003</v>
      </c>
      <c r="D44" s="613">
        <v>0.015471000000000002</v>
      </c>
      <c r="E44" s="613">
        <v>0.010096</v>
      </c>
      <c r="F44" s="613">
        <v>0.025709</v>
      </c>
      <c r="G44" s="613">
        <v>0.025099000000000003</v>
      </c>
      <c r="H44" s="613">
        <v>0.048475000000000004</v>
      </c>
      <c r="I44" s="613">
        <v>0.031253</v>
      </c>
      <c r="J44" s="613">
        <f t="shared" si="4"/>
        <v>0.21564432688941632</v>
      </c>
      <c r="K44" s="613">
        <f t="shared" si="5"/>
        <v>1.2141693234148068</v>
      </c>
      <c r="M44" s="533">
        <v>27916305.27</v>
      </c>
      <c r="N44" s="533">
        <v>32724145.24</v>
      </c>
      <c r="O44" s="533">
        <v>29954008.07</v>
      </c>
      <c r="P44" s="533">
        <v>31198505.63</v>
      </c>
      <c r="Q44" s="533">
        <v>31409248.7</v>
      </c>
      <c r="R44" s="533">
        <v>30046144.52</v>
      </c>
      <c r="S44" s="533">
        <v>31642206.36</v>
      </c>
      <c r="T44" s="533">
        <f aca="true" t="shared" si="10" ref="T44:Z44">(C44*M44)/M61</f>
        <v>0.001257799440640626</v>
      </c>
      <c r="U44" s="533">
        <f t="shared" si="10"/>
        <v>0.0014055631985469114</v>
      </c>
      <c r="V44" s="533">
        <f t="shared" si="10"/>
        <v>0.0008637341023393761</v>
      </c>
      <c r="W44" s="533">
        <f t="shared" si="10"/>
        <v>0.0023092362526642048</v>
      </c>
      <c r="X44" s="533">
        <f t="shared" si="10"/>
        <v>0.002219344358088499</v>
      </c>
      <c r="Y44" s="533">
        <f t="shared" si="10"/>
        <v>0.003938111735940201</v>
      </c>
      <c r="Z44" s="533">
        <f t="shared" si="10"/>
        <v>0.002760041327709823</v>
      </c>
    </row>
    <row r="45" spans="1:26" ht="15">
      <c r="A45" s="450" t="s">
        <v>1680</v>
      </c>
      <c r="B45" s="450" t="s">
        <v>733</v>
      </c>
      <c r="C45" s="613">
        <v>0.005784</v>
      </c>
      <c r="D45" s="613">
        <v>0.006456000000000001</v>
      </c>
      <c r="E45" s="613">
        <v>0.005838</v>
      </c>
      <c r="F45" s="613">
        <v>0.005619000000000001</v>
      </c>
      <c r="G45" s="613">
        <v>0.0072510000000000005</v>
      </c>
      <c r="H45" s="613">
        <v>0.007365000000000001</v>
      </c>
      <c r="I45" s="613">
        <v>0.006664000000000001</v>
      </c>
      <c r="J45" s="613">
        <f t="shared" si="4"/>
        <v>0.18597615234027404</v>
      </c>
      <c r="K45" s="613">
        <f t="shared" si="5"/>
        <v>0.15214384508990328</v>
      </c>
      <c r="M45" s="533">
        <v>60733490.16</v>
      </c>
      <c r="N45" s="533">
        <v>66979866.52</v>
      </c>
      <c r="O45" s="533">
        <v>61719586.06</v>
      </c>
      <c r="P45" s="533">
        <v>61471264.43</v>
      </c>
      <c r="Q45" s="533">
        <v>61233651.85</v>
      </c>
      <c r="R45" s="533">
        <v>66544625.93</v>
      </c>
      <c r="S45" s="533">
        <v>63863412.32</v>
      </c>
      <c r="T45" s="533">
        <f aca="true" t="shared" si="11" ref="T45:Z45">(C45*M45)/M61</f>
        <v>0.0011213187898395148</v>
      </c>
      <c r="U45" s="533">
        <f t="shared" si="11"/>
        <v>0.001200525749358256</v>
      </c>
      <c r="V45" s="533">
        <f t="shared" si="11"/>
        <v>0.001029112558242379</v>
      </c>
      <c r="W45" s="533">
        <f t="shared" si="11"/>
        <v>0.0009944445426228199</v>
      </c>
      <c r="X45" s="533">
        <f t="shared" si="11"/>
        <v>0.0012499677048362291</v>
      </c>
      <c r="Y45" s="533">
        <f t="shared" si="11"/>
        <v>0.001325156599830786</v>
      </c>
      <c r="Z45" s="533">
        <f t="shared" si="11"/>
        <v>0.0011878024666410296</v>
      </c>
    </row>
    <row r="46" spans="1:26" ht="15">
      <c r="A46" s="450" t="s">
        <v>1680</v>
      </c>
      <c r="B46" s="450" t="s">
        <v>890</v>
      </c>
      <c r="C46" s="613">
        <v>0.019863000000000002</v>
      </c>
      <c r="D46" s="613">
        <v>0.013169</v>
      </c>
      <c r="E46" s="613">
        <v>0.009812000000000001</v>
      </c>
      <c r="F46" s="613">
        <v>0.008413</v>
      </c>
      <c r="G46" s="613">
        <v>0.012649</v>
      </c>
      <c r="H46" s="613">
        <v>0.012708</v>
      </c>
      <c r="I46" s="613">
        <v>0.011736000000000002</v>
      </c>
      <c r="J46" s="613">
        <f t="shared" si="4"/>
        <v>0.3949839534054441</v>
      </c>
      <c r="K46" s="613">
        <f t="shared" si="5"/>
        <v>-0.4091526959673765</v>
      </c>
      <c r="M46" s="533">
        <v>14688993.65</v>
      </c>
      <c r="N46" s="533">
        <v>16183548.26</v>
      </c>
      <c r="O46" s="533">
        <v>16766608.13</v>
      </c>
      <c r="P46" s="533">
        <v>17022044.26</v>
      </c>
      <c r="Q46" s="533">
        <v>17227826.98</v>
      </c>
      <c r="R46" s="533">
        <v>16157587.12</v>
      </c>
      <c r="S46" s="533">
        <v>16132075.2</v>
      </c>
      <c r="T46" s="533">
        <f aca="true" t="shared" si="12" ref="T46:Z46">(C46*M46)/M61</f>
        <v>0.0009313425859945888</v>
      </c>
      <c r="U46" s="533">
        <f t="shared" si="12"/>
        <v>0.000591684544147439</v>
      </c>
      <c r="V46" s="533">
        <f t="shared" si="12"/>
        <v>0.0004698708859924311</v>
      </c>
      <c r="W46" s="533">
        <f t="shared" si="12"/>
        <v>0.00041229872765337176</v>
      </c>
      <c r="X46" s="533">
        <f t="shared" si="12"/>
        <v>0.000613475778834139</v>
      </c>
      <c r="Y46" s="533">
        <f t="shared" si="12"/>
        <v>0.0005551817442903742</v>
      </c>
      <c r="Z46" s="533">
        <f t="shared" si="12"/>
        <v>0.0005284056506605954</v>
      </c>
    </row>
    <row r="47" spans="1:26" ht="15">
      <c r="A47" s="450" t="s">
        <v>1681</v>
      </c>
      <c r="B47" s="450" t="s">
        <v>1106</v>
      </c>
      <c r="C47" s="613">
        <v>-0.010281</v>
      </c>
      <c r="D47" s="613">
        <v>0.019119000000000004</v>
      </c>
      <c r="E47" s="613">
        <v>0.038911</v>
      </c>
      <c r="F47" s="613">
        <v>0.021259000000000004</v>
      </c>
      <c r="G47" s="613">
        <v>0.100619</v>
      </c>
      <c r="H47" s="613">
        <v>0.050122</v>
      </c>
      <c r="I47" s="613">
        <v>0.037912</v>
      </c>
      <c r="J47" s="613">
        <f t="shared" si="4"/>
        <v>0.7833388212051364</v>
      </c>
      <c r="K47" s="613">
        <f>-(I47-C47)/C47</f>
        <v>4.687579029277307</v>
      </c>
      <c r="M47" s="533">
        <v>4133145.5</v>
      </c>
      <c r="N47" s="533">
        <v>4198925.62</v>
      </c>
      <c r="O47" s="533">
        <v>5120257.71</v>
      </c>
      <c r="P47" s="533">
        <v>4372821.45</v>
      </c>
      <c r="Q47" s="533">
        <v>4670244.81</v>
      </c>
      <c r="R47" s="533">
        <v>5892720.28</v>
      </c>
      <c r="S47" s="533">
        <v>6130095.5</v>
      </c>
      <c r="T47" s="533">
        <f aca="true" t="shared" si="13" ref="T47:Z47">(C47*M47)/M61</f>
        <v>-0.00013564026489912558</v>
      </c>
      <c r="U47" s="533">
        <f t="shared" si="13"/>
        <v>0.00022287791420228797</v>
      </c>
      <c r="V47" s="533">
        <f t="shared" si="13"/>
        <v>0.0005690363303176614</v>
      </c>
      <c r="W47" s="533">
        <f t="shared" si="13"/>
        <v>0.00026764181531684913</v>
      </c>
      <c r="X47" s="533">
        <f t="shared" si="13"/>
        <v>0.001322910214847415</v>
      </c>
      <c r="Y47" s="533">
        <f t="shared" si="13"/>
        <v>0.0007985933380552422</v>
      </c>
      <c r="Z47" s="533">
        <f t="shared" si="13"/>
        <v>0.0006486360027440193</v>
      </c>
    </row>
    <row r="48" spans="1:26" ht="15">
      <c r="A48" s="450" t="s">
        <v>1681</v>
      </c>
      <c r="B48" s="450" t="s">
        <v>1047</v>
      </c>
      <c r="C48" s="613">
        <v>0.018423000000000002</v>
      </c>
      <c r="D48" s="613">
        <v>0.05166000000000001</v>
      </c>
      <c r="E48" s="613">
        <v>0.010662000000000001</v>
      </c>
      <c r="F48" s="613">
        <v>0.018414</v>
      </c>
      <c r="G48" s="613">
        <v>0.015506</v>
      </c>
      <c r="H48" s="613">
        <v>0.022766</v>
      </c>
      <c r="I48" s="613">
        <v>0.0053360000000000005</v>
      </c>
      <c r="J48" s="613">
        <f t="shared" si="4"/>
        <v>-0.7102204844140327</v>
      </c>
      <c r="K48" s="613">
        <f t="shared" si="5"/>
        <v>-0.7103620474406991</v>
      </c>
      <c r="M48" s="533">
        <v>19901582.3</v>
      </c>
      <c r="N48" s="533">
        <v>23834461.02</v>
      </c>
      <c r="O48" s="533">
        <v>25705822.15</v>
      </c>
      <c r="P48" s="533">
        <v>27051651.13</v>
      </c>
      <c r="Q48" s="533">
        <v>27564039.96</v>
      </c>
      <c r="R48" s="533">
        <v>31391907.62</v>
      </c>
      <c r="S48" s="533">
        <v>31663149.69</v>
      </c>
      <c r="T48" s="533">
        <f aca="true" t="shared" si="14" ref="T48:Z48">(C48*M48)/M61</f>
        <v>0.001170362869335428</v>
      </c>
      <c r="U48" s="533">
        <f t="shared" si="14"/>
        <v>0.003418404230510639</v>
      </c>
      <c r="V48" s="533">
        <f t="shared" si="14"/>
        <v>0.0007827912441640373</v>
      </c>
      <c r="W48" s="533">
        <f t="shared" si="14"/>
        <v>0.0014341392008515943</v>
      </c>
      <c r="X48" s="533">
        <f t="shared" si="14"/>
        <v>0.0012032430922092536</v>
      </c>
      <c r="Y48" s="533">
        <f t="shared" si="14"/>
        <v>0.0019323504996439915</v>
      </c>
      <c r="Z48" s="533">
        <f t="shared" si="14"/>
        <v>0.00047154924037220807</v>
      </c>
    </row>
    <row r="49" spans="1:26" ht="15">
      <c r="A49" s="450" t="s">
        <v>1681</v>
      </c>
      <c r="B49" s="450" t="s">
        <v>616</v>
      </c>
      <c r="C49" s="613">
        <v>0.005779</v>
      </c>
      <c r="D49" s="613">
        <v>0.005125</v>
      </c>
      <c r="E49" s="613">
        <v>0.012984</v>
      </c>
      <c r="F49" s="613">
        <v>0.010799000000000001</v>
      </c>
      <c r="G49" s="613">
        <v>0.009338</v>
      </c>
      <c r="H49" s="613">
        <v>0.012322000000000001</v>
      </c>
      <c r="I49" s="613">
        <v>-0.007384000000000001</v>
      </c>
      <c r="J49" s="613">
        <f t="shared" si="4"/>
        <v>-1.6837670154643947</v>
      </c>
      <c r="K49" s="613">
        <f t="shared" si="5"/>
        <v>-2.277729711022668</v>
      </c>
      <c r="M49" s="533">
        <v>61305184.06</v>
      </c>
      <c r="N49" s="533">
        <v>63508888.79</v>
      </c>
      <c r="O49" s="533">
        <v>59089589.39</v>
      </c>
      <c r="P49" s="533">
        <v>58952105.84</v>
      </c>
      <c r="Q49" s="533">
        <v>65771872.57</v>
      </c>
      <c r="R49" s="533">
        <v>66607661.63</v>
      </c>
      <c r="S49" s="533">
        <v>58973764.27</v>
      </c>
      <c r="T49" s="533">
        <f aca="true" t="shared" si="15" ref="T49:Z49">(C49*M49)/M61</f>
        <v>0.001130895487484756</v>
      </c>
      <c r="U49" s="533">
        <f t="shared" si="15"/>
        <v>0.0009036329605609663</v>
      </c>
      <c r="V49" s="533">
        <f t="shared" si="15"/>
        <v>0.002191266813861754</v>
      </c>
      <c r="W49" s="533">
        <f t="shared" si="15"/>
        <v>0.0018328724976251851</v>
      </c>
      <c r="X49" s="533">
        <f t="shared" si="15"/>
        <v>0.0017290390541941784</v>
      </c>
      <c r="Y49" s="533">
        <f t="shared" si="15"/>
        <v>0.0022191510101713338</v>
      </c>
      <c r="Z49" s="533">
        <f t="shared" si="15"/>
        <v>-0.0012153675932904716</v>
      </c>
    </row>
    <row r="50" spans="1:26" ht="15">
      <c r="A50" s="450" t="s">
        <v>1682</v>
      </c>
      <c r="B50" s="450" t="s">
        <v>889</v>
      </c>
      <c r="C50" s="613">
        <v>0.0017450000000000002</v>
      </c>
      <c r="D50" s="613">
        <v>0.008162</v>
      </c>
      <c r="E50" s="613">
        <v>-0.00019600000000000002</v>
      </c>
      <c r="F50" s="613">
        <v>0.0038360000000000004</v>
      </c>
      <c r="G50" s="613">
        <v>0.011588000000000001</v>
      </c>
      <c r="H50" s="613">
        <v>0.0020090000000000004</v>
      </c>
      <c r="I50" s="613">
        <v>-0.020856000000000003</v>
      </c>
      <c r="J50" s="613">
        <f t="shared" si="4"/>
        <v>-6.436913451511992</v>
      </c>
      <c r="K50" s="613">
        <f t="shared" si="5"/>
        <v>-12.951862464183382</v>
      </c>
      <c r="M50" s="533">
        <v>784183.6</v>
      </c>
      <c r="N50" s="533">
        <v>305869.71</v>
      </c>
      <c r="O50" s="533">
        <v>312034.05</v>
      </c>
      <c r="P50" s="533">
        <v>313673.02</v>
      </c>
      <c r="Q50" s="533">
        <v>264310.6</v>
      </c>
      <c r="R50" s="533">
        <v>264354.61</v>
      </c>
      <c r="S50" s="533">
        <v>314805</v>
      </c>
      <c r="T50" s="533">
        <f aca="true" t="shared" si="16" ref="T50:Z50">(C50*M50)/M61</f>
        <v>4.368031511420992E-06</v>
      </c>
      <c r="U50" s="533">
        <f t="shared" si="16"/>
        <v>6.931013451886179E-06</v>
      </c>
      <c r="V50" s="533">
        <f t="shared" si="16"/>
        <v>-1.746762428195888E-07</v>
      </c>
      <c r="W50" s="533">
        <f t="shared" si="16"/>
        <v>3.4642175219526814E-06</v>
      </c>
      <c r="X50" s="533">
        <f t="shared" si="16"/>
        <v>8.622511727103678E-06</v>
      </c>
      <c r="Y50" s="533">
        <f t="shared" si="16"/>
        <v>1.435979664395233E-06</v>
      </c>
      <c r="Z50" s="533">
        <f t="shared" si="16"/>
        <v>-1.8324399618860544E-05</v>
      </c>
    </row>
    <row r="51" spans="1:26" ht="15">
      <c r="A51" s="450" t="s">
        <v>1683</v>
      </c>
      <c r="B51" s="450" t="s">
        <v>734</v>
      </c>
      <c r="C51" s="613">
        <v>0.0038160000000000004</v>
      </c>
      <c r="D51" s="613">
        <v>0.005605000000000001</v>
      </c>
      <c r="E51" s="613">
        <v>-0.05036900000000001</v>
      </c>
      <c r="F51" s="613">
        <v>0.023531000000000003</v>
      </c>
      <c r="G51" s="613">
        <v>0.013682000000000001</v>
      </c>
      <c r="H51" s="613">
        <v>0.000344</v>
      </c>
      <c r="I51" s="613">
        <v>0.015756000000000003</v>
      </c>
      <c r="J51" s="613">
        <f t="shared" si="4"/>
        <v>-0.33041519697420424</v>
      </c>
      <c r="K51" s="613">
        <f t="shared" si="5"/>
        <v>3.128930817610063</v>
      </c>
      <c r="M51" s="533">
        <v>31396880.98</v>
      </c>
      <c r="N51" s="533">
        <v>41551376.49</v>
      </c>
      <c r="O51" s="533">
        <v>45714277.25</v>
      </c>
      <c r="P51" s="533">
        <v>43424521.52</v>
      </c>
      <c r="Q51" s="533">
        <v>43556438.05</v>
      </c>
      <c r="R51" s="533">
        <v>45784180.61</v>
      </c>
      <c r="S51" s="533">
        <v>46084207.71</v>
      </c>
      <c r="T51" s="533">
        <f aca="true" t="shared" si="17" ref="T51:Z51">(C51*M51)/M61</f>
        <v>0.0003824436449736378</v>
      </c>
      <c r="U51" s="533">
        <f t="shared" si="17"/>
        <v>0.0006465836407744165</v>
      </c>
      <c r="V51" s="533">
        <f t="shared" si="17"/>
        <v>-0.006576441619887724</v>
      </c>
      <c r="W51" s="533">
        <f t="shared" si="17"/>
        <v>0.0029418790659615475</v>
      </c>
      <c r="X51" s="533">
        <f t="shared" si="17"/>
        <v>0.0016776936841065948</v>
      </c>
      <c r="Y51" s="533">
        <f t="shared" si="17"/>
        <v>4.2584872695945806E-05</v>
      </c>
      <c r="Z51" s="533">
        <f t="shared" si="17"/>
        <v>0.002026540148453553</v>
      </c>
    </row>
    <row r="52" spans="1:26" ht="15">
      <c r="A52" s="450" t="s">
        <v>1683</v>
      </c>
      <c r="B52" s="450" t="s">
        <v>842</v>
      </c>
      <c r="C52" s="613">
        <v>0.025893</v>
      </c>
      <c r="D52" s="613">
        <v>0.021484000000000003</v>
      </c>
      <c r="E52" s="613">
        <v>-0.053608</v>
      </c>
      <c r="F52" s="613">
        <v>0.028144000000000002</v>
      </c>
      <c r="G52" s="613">
        <v>0.04466300000000001</v>
      </c>
      <c r="H52" s="613">
        <v>0.032208</v>
      </c>
      <c r="I52" s="613">
        <v>0.028601</v>
      </c>
      <c r="J52" s="613">
        <f t="shared" si="4"/>
        <v>0.01623791927231378</v>
      </c>
      <c r="K52" s="613">
        <f t="shared" si="5"/>
        <v>0.1045842505696521</v>
      </c>
      <c r="M52" s="533">
        <v>7520833.84</v>
      </c>
      <c r="N52" s="533">
        <v>12116540.86</v>
      </c>
      <c r="O52" s="533">
        <v>13878234.73</v>
      </c>
      <c r="P52" s="533">
        <v>17806398.8</v>
      </c>
      <c r="Q52" s="533">
        <v>17908282.63</v>
      </c>
      <c r="R52" s="533">
        <v>17741866.37</v>
      </c>
      <c r="S52" s="533">
        <v>17532829.22</v>
      </c>
      <c r="T52" s="533">
        <f aca="true" t="shared" si="18" ref="T52:Z52">(C52*M52)/M61</f>
        <v>0.0006216142204660316</v>
      </c>
      <c r="U52" s="533">
        <f t="shared" si="18"/>
        <v>0.0007226990350971022</v>
      </c>
      <c r="V52" s="533">
        <f t="shared" si="18"/>
        <v>-0.002124905478280832</v>
      </c>
      <c r="W52" s="533">
        <f t="shared" si="18"/>
        <v>0.0014428171907209825</v>
      </c>
      <c r="X52" s="533">
        <f t="shared" si="18"/>
        <v>0.002251710523787351</v>
      </c>
      <c r="Y52" s="533">
        <f t="shared" si="18"/>
        <v>0.0015450570712683108</v>
      </c>
      <c r="Z52" s="533">
        <f t="shared" si="18"/>
        <v>0.0013995561761620669</v>
      </c>
    </row>
    <row r="53" spans="1:26" ht="409.5" customHeight="1" hidden="1">
      <c r="A53" s="450"/>
      <c r="B53" s="450"/>
      <c r="C53" s="613"/>
      <c r="D53" s="613"/>
      <c r="E53" s="613"/>
      <c r="F53" s="613"/>
      <c r="G53" s="613"/>
      <c r="H53" s="613"/>
      <c r="I53" s="613"/>
      <c r="J53" s="613" t="e">
        <f t="shared" si="4"/>
        <v>#DIV/0!</v>
      </c>
      <c r="K53" s="613" t="e">
        <f t="shared" si="5"/>
        <v>#DIV/0!</v>
      </c>
      <c r="M53" s="533"/>
      <c r="N53" s="533"/>
      <c r="O53" s="533"/>
      <c r="P53" s="533"/>
      <c r="Q53" s="533"/>
      <c r="R53" s="533"/>
      <c r="S53" s="533"/>
      <c r="T53" s="533">
        <f aca="true" t="shared" si="19" ref="T53:Z53">(C53*M53)/M61</f>
        <v>0</v>
      </c>
      <c r="U53" s="533">
        <f t="shared" si="19"/>
        <v>0</v>
      </c>
      <c r="V53" s="533">
        <f t="shared" si="19"/>
        <v>0</v>
      </c>
      <c r="W53" s="533">
        <f t="shared" si="19"/>
        <v>0</v>
      </c>
      <c r="X53" s="533">
        <f t="shared" si="19"/>
        <v>0</v>
      </c>
      <c r="Y53" s="533">
        <f t="shared" si="19"/>
        <v>0</v>
      </c>
      <c r="Z53" s="533">
        <f t="shared" si="19"/>
        <v>0</v>
      </c>
    </row>
    <row r="54" spans="1:26" ht="409.5" customHeight="1" hidden="1">
      <c r="A54" s="450"/>
      <c r="B54" s="450"/>
      <c r="C54" s="613"/>
      <c r="D54" s="613"/>
      <c r="E54" s="613"/>
      <c r="F54" s="613"/>
      <c r="G54" s="613"/>
      <c r="H54" s="613"/>
      <c r="I54" s="613"/>
      <c r="J54" s="613" t="e">
        <f t="shared" si="4"/>
        <v>#DIV/0!</v>
      </c>
      <c r="K54" s="613" t="e">
        <f t="shared" si="5"/>
        <v>#DIV/0!</v>
      </c>
      <c r="M54" s="533"/>
      <c r="N54" s="533"/>
      <c r="O54" s="533"/>
      <c r="P54" s="533"/>
      <c r="Q54" s="533"/>
      <c r="R54" s="533"/>
      <c r="S54" s="533"/>
      <c r="T54" s="533">
        <f aca="true" t="shared" si="20" ref="T54:Z54">(C54*M54)/M61</f>
        <v>0</v>
      </c>
      <c r="U54" s="533">
        <f t="shared" si="20"/>
        <v>0</v>
      </c>
      <c r="V54" s="533">
        <f t="shared" si="20"/>
        <v>0</v>
      </c>
      <c r="W54" s="533">
        <f t="shared" si="20"/>
        <v>0</v>
      </c>
      <c r="X54" s="533">
        <f t="shared" si="20"/>
        <v>0</v>
      </c>
      <c r="Y54" s="533">
        <f t="shared" si="20"/>
        <v>0</v>
      </c>
      <c r="Z54" s="533">
        <f t="shared" si="20"/>
        <v>0</v>
      </c>
    </row>
    <row r="55" spans="1:26" ht="409.5" customHeight="1" hidden="1">
      <c r="A55" s="450"/>
      <c r="B55" s="398"/>
      <c r="C55" s="614"/>
      <c r="D55" s="613"/>
      <c r="E55" s="613"/>
      <c r="F55" s="613"/>
      <c r="G55" s="613"/>
      <c r="H55" s="613"/>
      <c r="I55" s="613"/>
      <c r="J55" s="613" t="e">
        <f t="shared" si="4"/>
        <v>#DIV/0!</v>
      </c>
      <c r="K55" s="613" t="e">
        <f t="shared" si="5"/>
        <v>#DIV/0!</v>
      </c>
      <c r="M55" s="533"/>
      <c r="N55" s="533"/>
      <c r="O55" s="533"/>
      <c r="P55" s="533"/>
      <c r="Q55" s="533"/>
      <c r="R55" s="533"/>
      <c r="S55" s="533"/>
      <c r="T55" s="533">
        <f aca="true" t="shared" si="21" ref="T55:Z55">(C55*M55)/M61</f>
        <v>0</v>
      </c>
      <c r="U55" s="533">
        <f t="shared" si="21"/>
        <v>0</v>
      </c>
      <c r="V55" s="533">
        <f t="shared" si="21"/>
        <v>0</v>
      </c>
      <c r="W55" s="533">
        <f t="shared" si="21"/>
        <v>0</v>
      </c>
      <c r="X55" s="533">
        <f t="shared" si="21"/>
        <v>0</v>
      </c>
      <c r="Y55" s="533">
        <f t="shared" si="21"/>
        <v>0</v>
      </c>
      <c r="Z55" s="533">
        <f t="shared" si="21"/>
        <v>0</v>
      </c>
    </row>
    <row r="56" spans="1:26" ht="409.5" customHeight="1" hidden="1">
      <c r="A56" s="450"/>
      <c r="B56" s="450"/>
      <c r="C56" s="613"/>
      <c r="D56" s="613"/>
      <c r="E56" s="613"/>
      <c r="F56" s="613"/>
      <c r="G56" s="613"/>
      <c r="H56" s="613"/>
      <c r="I56" s="613"/>
      <c r="J56" s="613" t="e">
        <f t="shared" si="4"/>
        <v>#DIV/0!</v>
      </c>
      <c r="K56" s="613" t="e">
        <f t="shared" si="5"/>
        <v>#DIV/0!</v>
      </c>
      <c r="M56" s="533"/>
      <c r="N56" s="533"/>
      <c r="O56" s="533"/>
      <c r="P56" s="533"/>
      <c r="Q56" s="533"/>
      <c r="R56" s="533"/>
      <c r="S56" s="533"/>
      <c r="T56" s="533">
        <f aca="true" t="shared" si="22" ref="T56:Z56">(C56*M56)/M61</f>
        <v>0</v>
      </c>
      <c r="U56" s="533">
        <f t="shared" si="22"/>
        <v>0</v>
      </c>
      <c r="V56" s="533">
        <f t="shared" si="22"/>
        <v>0</v>
      </c>
      <c r="W56" s="533">
        <f t="shared" si="22"/>
        <v>0</v>
      </c>
      <c r="X56" s="533">
        <f t="shared" si="22"/>
        <v>0</v>
      </c>
      <c r="Y56" s="533">
        <f t="shared" si="22"/>
        <v>0</v>
      </c>
      <c r="Z56" s="533">
        <f t="shared" si="22"/>
        <v>0</v>
      </c>
    </row>
    <row r="57" spans="1:26" ht="409.5" customHeight="1" hidden="1">
      <c r="A57" s="450"/>
      <c r="B57" s="450"/>
      <c r="C57" s="613"/>
      <c r="D57" s="613"/>
      <c r="E57" s="613"/>
      <c r="F57" s="613"/>
      <c r="G57" s="613"/>
      <c r="H57" s="613"/>
      <c r="I57" s="613"/>
      <c r="J57" s="613" t="e">
        <f t="shared" si="4"/>
        <v>#DIV/0!</v>
      </c>
      <c r="K57" s="613" t="e">
        <f t="shared" si="5"/>
        <v>#DIV/0!</v>
      </c>
      <c r="M57" s="533"/>
      <c r="N57" s="533"/>
      <c r="O57" s="533"/>
      <c r="P57" s="533"/>
      <c r="Q57" s="533"/>
      <c r="R57" s="533"/>
      <c r="S57" s="533"/>
      <c r="T57" s="533">
        <f aca="true" t="shared" si="23" ref="T57:Z57">(C57*M57)/M61</f>
        <v>0</v>
      </c>
      <c r="U57" s="533">
        <f t="shared" si="23"/>
        <v>0</v>
      </c>
      <c r="V57" s="533">
        <f t="shared" si="23"/>
        <v>0</v>
      </c>
      <c r="W57" s="533">
        <f t="shared" si="23"/>
        <v>0</v>
      </c>
      <c r="X57" s="533">
        <f t="shared" si="23"/>
        <v>0</v>
      </c>
      <c r="Y57" s="533">
        <f t="shared" si="23"/>
        <v>0</v>
      </c>
      <c r="Z57" s="533">
        <f t="shared" si="23"/>
        <v>0</v>
      </c>
    </row>
    <row r="58" spans="1:26" ht="409.5" customHeight="1" hidden="1">
      <c r="A58" s="450"/>
      <c r="B58" s="450"/>
      <c r="C58" s="613"/>
      <c r="D58" s="613"/>
      <c r="E58" s="613"/>
      <c r="F58" s="613"/>
      <c r="G58" s="613"/>
      <c r="H58" s="613"/>
      <c r="I58" s="613"/>
      <c r="J58" s="613" t="e">
        <f t="shared" si="4"/>
        <v>#DIV/0!</v>
      </c>
      <c r="K58" s="613" t="e">
        <f t="shared" si="5"/>
        <v>#DIV/0!</v>
      </c>
      <c r="M58" s="533"/>
      <c r="N58" s="533"/>
      <c r="O58" s="533"/>
      <c r="P58" s="533"/>
      <c r="Q58" s="533"/>
      <c r="R58" s="533"/>
      <c r="S58" s="533"/>
      <c r="T58" s="533">
        <f aca="true" t="shared" si="24" ref="T58:Z58">(C58*M58)/M61</f>
        <v>0</v>
      </c>
      <c r="U58" s="533">
        <f t="shared" si="24"/>
        <v>0</v>
      </c>
      <c r="V58" s="533">
        <f t="shared" si="24"/>
        <v>0</v>
      </c>
      <c r="W58" s="533">
        <f t="shared" si="24"/>
        <v>0</v>
      </c>
      <c r="X58" s="533">
        <f t="shared" si="24"/>
        <v>0</v>
      </c>
      <c r="Y58" s="533">
        <f t="shared" si="24"/>
        <v>0</v>
      </c>
      <c r="Z58" s="533">
        <f t="shared" si="24"/>
        <v>0</v>
      </c>
    </row>
    <row r="59" spans="1:26" ht="409.5" customHeight="1" hidden="1">
      <c r="A59" s="450"/>
      <c r="B59" s="450"/>
      <c r="C59" s="613"/>
      <c r="D59" s="613"/>
      <c r="E59" s="613"/>
      <c r="F59" s="613"/>
      <c r="G59" s="613"/>
      <c r="H59" s="613"/>
      <c r="I59" s="613"/>
      <c r="J59" s="613" t="e">
        <f t="shared" si="4"/>
        <v>#DIV/0!</v>
      </c>
      <c r="K59" s="613" t="e">
        <f t="shared" si="5"/>
        <v>#DIV/0!</v>
      </c>
      <c r="M59" s="533"/>
      <c r="N59" s="533"/>
      <c r="O59" s="533"/>
      <c r="P59" s="533"/>
      <c r="Q59" s="533"/>
      <c r="R59" s="533"/>
      <c r="S59" s="533"/>
      <c r="T59" s="533">
        <f aca="true" t="shared" si="25" ref="T59:Z59">(C59*M59)/M61</f>
        <v>0</v>
      </c>
      <c r="U59" s="533">
        <f t="shared" si="25"/>
        <v>0</v>
      </c>
      <c r="V59" s="533">
        <f t="shared" si="25"/>
        <v>0</v>
      </c>
      <c r="W59" s="533">
        <f t="shared" si="25"/>
        <v>0</v>
      </c>
      <c r="X59" s="533">
        <f t="shared" si="25"/>
        <v>0</v>
      </c>
      <c r="Y59" s="533">
        <f t="shared" si="25"/>
        <v>0</v>
      </c>
      <c r="Z59" s="533">
        <f t="shared" si="25"/>
        <v>0</v>
      </c>
    </row>
    <row r="60" spans="1:26" ht="409.5" customHeight="1" hidden="1">
      <c r="A60" s="450"/>
      <c r="B60" s="552"/>
      <c r="C60" s="613"/>
      <c r="D60" s="613"/>
      <c r="E60" s="613"/>
      <c r="F60" s="613"/>
      <c r="G60" s="613"/>
      <c r="H60" s="613"/>
      <c r="I60" s="613"/>
      <c r="J60" s="613" t="e">
        <f t="shared" si="4"/>
        <v>#DIV/0!</v>
      </c>
      <c r="K60" s="613" t="e">
        <f t="shared" si="5"/>
        <v>#DIV/0!</v>
      </c>
      <c r="M60" s="533"/>
      <c r="N60" s="533"/>
      <c r="O60" s="533"/>
      <c r="P60" s="533"/>
      <c r="Q60" s="533"/>
      <c r="R60" s="533"/>
      <c r="S60" s="533"/>
      <c r="T60" s="533">
        <f aca="true" t="shared" si="26" ref="T60:Z60">(C60*M60)/M61</f>
        <v>0</v>
      </c>
      <c r="U60" s="533">
        <f t="shared" si="26"/>
        <v>0</v>
      </c>
      <c r="V60" s="533">
        <f t="shared" si="26"/>
        <v>0</v>
      </c>
      <c r="W60" s="533">
        <f t="shared" si="26"/>
        <v>0</v>
      </c>
      <c r="X60" s="533">
        <f t="shared" si="26"/>
        <v>0</v>
      </c>
      <c r="Y60" s="533">
        <f t="shared" si="26"/>
        <v>0</v>
      </c>
      <c r="Z60" s="533">
        <f t="shared" si="26"/>
        <v>0</v>
      </c>
    </row>
    <row r="61" spans="1:26" ht="15">
      <c r="A61" s="536" t="s">
        <v>621</v>
      </c>
      <c r="B61" s="537"/>
      <c r="C61" s="604">
        <f aca="true" t="shared" si="27" ref="C61:H61">T61</f>
        <v>0.008991135169377046</v>
      </c>
      <c r="D61" s="604">
        <f t="shared" si="27"/>
        <v>0.013603808678307041</v>
      </c>
      <c r="E61" s="604">
        <f t="shared" si="27"/>
        <v>0.0033339710359808696</v>
      </c>
      <c r="F61" s="604">
        <f t="shared" si="27"/>
        <v>0.01285126464102707</v>
      </c>
      <c r="G61" s="604">
        <f t="shared" si="27"/>
        <v>0.018435533421798985</v>
      </c>
      <c r="H61" s="604">
        <f t="shared" si="27"/>
        <v>0.0149207213890451</v>
      </c>
      <c r="I61" s="604">
        <v>0.009492</v>
      </c>
      <c r="J61" s="615">
        <f t="shared" si="4"/>
        <v>-0.2613956474215597</v>
      </c>
      <c r="K61" s="615">
        <f t="shared" si="5"/>
        <v>0.055706517718569326</v>
      </c>
      <c r="M61" s="533">
        <f aca="true" t="shared" si="28" ref="M61:Z61">SUM(M40:M60)</f>
        <v>313276215.71</v>
      </c>
      <c r="N61" s="533">
        <f t="shared" si="28"/>
        <v>360193872.13</v>
      </c>
      <c r="O61" s="533">
        <f t="shared" si="28"/>
        <v>350125883.25000006</v>
      </c>
      <c r="P61" s="533">
        <f t="shared" si="28"/>
        <v>347336648.7799999</v>
      </c>
      <c r="Q61" s="533">
        <f t="shared" si="28"/>
        <v>355213344.99000007</v>
      </c>
      <c r="R61" s="533">
        <f t="shared" si="28"/>
        <v>369843964.13000005</v>
      </c>
      <c r="S61" s="533">
        <f t="shared" si="28"/>
        <v>358296763.68999994</v>
      </c>
      <c r="T61" s="709">
        <f t="shared" si="28"/>
        <v>0.008991135169377046</v>
      </c>
      <c r="U61" s="709">
        <f t="shared" si="28"/>
        <v>0.013603808678307041</v>
      </c>
      <c r="V61" s="709">
        <f t="shared" si="28"/>
        <v>0.0033339710359808696</v>
      </c>
      <c r="W61" s="709">
        <f t="shared" si="28"/>
        <v>0.01285126464102707</v>
      </c>
      <c r="X61" s="709">
        <f t="shared" si="28"/>
        <v>0.018435533421798985</v>
      </c>
      <c r="Y61" s="709">
        <f t="shared" si="28"/>
        <v>0.0149207213890451</v>
      </c>
      <c r="Z61" s="709" t="e">
        <f t="shared" si="28"/>
        <v>#VALUE!</v>
      </c>
    </row>
    <row r="62" spans="1:26" ht="4.5" customHeight="1">
      <c r="A62" s="576"/>
      <c r="B62" s="545"/>
      <c r="C62" s="606"/>
      <c r="D62" s="606"/>
      <c r="E62" s="606"/>
      <c r="F62" s="606"/>
      <c r="G62" s="606"/>
      <c r="H62" s="606"/>
      <c r="I62" s="606"/>
      <c r="J62" s="616"/>
      <c r="K62" s="616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</row>
    <row r="63" spans="1:26" ht="15">
      <c r="A63" s="386" t="s">
        <v>585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</row>
    <row r="64" spans="1:26" ht="15">
      <c r="A64" s="386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</row>
    <row r="65" spans="1:26" ht="15">
      <c r="A65" s="386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</row>
    <row r="66" spans="1:26" ht="15">
      <c r="A66" s="386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</row>
    <row r="67" spans="1:26" ht="15">
      <c r="A67" s="386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</row>
    <row r="68" spans="1:26" ht="15">
      <c r="A68" s="861" t="s">
        <v>1798</v>
      </c>
      <c r="B68" s="861"/>
      <c r="C68" s="861"/>
      <c r="D68" s="861"/>
      <c r="E68" s="861"/>
      <c r="F68" s="861"/>
      <c r="G68" s="861"/>
      <c r="H68" s="861"/>
      <c r="I68" s="861"/>
      <c r="J68" s="861"/>
      <c r="K68" s="861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</row>
    <row r="69" spans="1:26" ht="15">
      <c r="A69" s="892" t="s">
        <v>1714</v>
      </c>
      <c r="B69" s="892"/>
      <c r="C69" s="892"/>
      <c r="D69" s="892"/>
      <c r="E69" s="892"/>
      <c r="F69" s="892"/>
      <c r="G69" s="892"/>
      <c r="H69" s="892"/>
      <c r="I69" s="892"/>
      <c r="J69" s="892"/>
      <c r="K69" s="892"/>
      <c r="M69" s="533"/>
      <c r="N69" s="533"/>
      <c r="O69" s="533"/>
      <c r="P69" s="533"/>
      <c r="Q69" s="533"/>
      <c r="R69" s="533"/>
      <c r="S69" s="533"/>
      <c r="T69" s="533"/>
      <c r="U69" s="533"/>
      <c r="V69" s="533"/>
      <c r="W69" s="533"/>
      <c r="X69" s="533"/>
      <c r="Y69" s="533"/>
      <c r="Z69" s="533"/>
    </row>
    <row r="70" spans="1:26" ht="15">
      <c r="A70" s="861" t="s">
        <v>636</v>
      </c>
      <c r="B70" s="861"/>
      <c r="C70" s="861"/>
      <c r="D70" s="861"/>
      <c r="E70" s="861"/>
      <c r="F70" s="861"/>
      <c r="G70" s="861"/>
      <c r="H70" s="861"/>
      <c r="I70" s="861"/>
      <c r="J70" s="861"/>
      <c r="K70" s="861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</row>
    <row r="71" spans="1:26" ht="2.25" customHeight="1">
      <c r="A71" s="503"/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</row>
    <row r="72" spans="1:26" ht="25.5">
      <c r="A72" s="597" t="s">
        <v>568</v>
      </c>
      <c r="B72" s="597" t="s">
        <v>569</v>
      </c>
      <c r="C72" s="788">
        <v>41274</v>
      </c>
      <c r="D72" s="788">
        <v>41364</v>
      </c>
      <c r="E72" s="788">
        <v>41455</v>
      </c>
      <c r="F72" s="788">
        <v>41547</v>
      </c>
      <c r="G72" s="788">
        <v>41578</v>
      </c>
      <c r="H72" s="788">
        <v>41608</v>
      </c>
      <c r="I72" s="788">
        <v>41639</v>
      </c>
      <c r="J72" s="699" t="s">
        <v>586</v>
      </c>
      <c r="K72" s="695" t="s">
        <v>435</v>
      </c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</row>
    <row r="73" spans="1:26" ht="15">
      <c r="A73" s="450" t="s">
        <v>1679</v>
      </c>
      <c r="B73" s="552" t="s">
        <v>604</v>
      </c>
      <c r="C73" s="613">
        <v>-0.025525000000000003</v>
      </c>
      <c r="D73" s="613">
        <v>-0.027006000000000006</v>
      </c>
      <c r="E73" s="613">
        <v>-0.01246</v>
      </c>
      <c r="F73" s="613">
        <v>-0.028325</v>
      </c>
      <c r="G73" s="613">
        <v>-0.015957</v>
      </c>
      <c r="H73" s="613">
        <v>-0.0017950000000000002</v>
      </c>
      <c r="I73" s="613">
        <v>-0.007629</v>
      </c>
      <c r="J73" s="613">
        <f>-(I73/F73-1)</f>
        <v>0.7306619593998235</v>
      </c>
      <c r="K73" s="613">
        <f>-(I73/C73-1)</f>
        <v>0.7011165523996082</v>
      </c>
      <c r="M73" s="533">
        <v>24736492</v>
      </c>
      <c r="N73" s="533">
        <v>25091943.29</v>
      </c>
      <c r="O73" s="533">
        <v>27743535.78</v>
      </c>
      <c r="P73" s="533">
        <v>28413314.88</v>
      </c>
      <c r="Q73" s="533">
        <v>28420736.41</v>
      </c>
      <c r="R73" s="533">
        <v>30884767.33</v>
      </c>
      <c r="S73" s="533">
        <v>32823005.44</v>
      </c>
      <c r="T73" s="533">
        <f aca="true" t="shared" si="29" ref="T73:Z73">(C73*M73)/M77</f>
        <v>-0.025525000000000003</v>
      </c>
      <c r="U73" s="533">
        <f t="shared" si="29"/>
        <v>-0.027006000000000002</v>
      </c>
      <c r="V73" s="533">
        <f t="shared" si="29"/>
        <v>-0.01246</v>
      </c>
      <c r="W73" s="533">
        <f t="shared" si="29"/>
        <v>-0.028324999999999996</v>
      </c>
      <c r="X73" s="533">
        <f t="shared" si="29"/>
        <v>-0.015957</v>
      </c>
      <c r="Y73" s="533">
        <f t="shared" si="29"/>
        <v>-0.0017950000000000002</v>
      </c>
      <c r="Z73" s="533">
        <f t="shared" si="29"/>
        <v>-0.007629</v>
      </c>
    </row>
    <row r="74" spans="1:26" ht="409.5" customHeight="1" hidden="1">
      <c r="A74" s="450"/>
      <c r="B74" s="552"/>
      <c r="C74" s="613"/>
      <c r="D74" s="613"/>
      <c r="E74" s="613"/>
      <c r="F74" s="613"/>
      <c r="G74" s="613"/>
      <c r="H74" s="613"/>
      <c r="I74" s="613"/>
      <c r="J74" s="613" t="e">
        <f>I74/F74-1</f>
        <v>#DIV/0!</v>
      </c>
      <c r="K74" s="613" t="e">
        <f>-(I74/C74-1)</f>
        <v>#DIV/0!</v>
      </c>
      <c r="M74" s="533"/>
      <c r="N74" s="533"/>
      <c r="O74" s="533"/>
      <c r="P74" s="533"/>
      <c r="Q74" s="533"/>
      <c r="R74" s="533"/>
      <c r="S74" s="533"/>
      <c r="T74" s="533">
        <f aca="true" t="shared" si="30" ref="T74:Z74">(C74*M74)/M77</f>
        <v>0</v>
      </c>
      <c r="U74" s="533">
        <f t="shared" si="30"/>
        <v>0</v>
      </c>
      <c r="V74" s="533">
        <f t="shared" si="30"/>
        <v>0</v>
      </c>
      <c r="W74" s="533">
        <f t="shared" si="30"/>
        <v>0</v>
      </c>
      <c r="X74" s="533">
        <f t="shared" si="30"/>
        <v>0</v>
      </c>
      <c r="Y74" s="533">
        <f t="shared" si="30"/>
        <v>0</v>
      </c>
      <c r="Z74" s="533">
        <f t="shared" si="30"/>
        <v>0</v>
      </c>
    </row>
    <row r="75" spans="1:26" ht="409.5" customHeight="1" hidden="1">
      <c r="A75" s="450"/>
      <c r="B75" s="552"/>
      <c r="C75" s="613"/>
      <c r="D75" s="613"/>
      <c r="E75" s="613"/>
      <c r="F75" s="613"/>
      <c r="G75" s="613"/>
      <c r="H75" s="613"/>
      <c r="I75" s="613"/>
      <c r="J75" s="613" t="e">
        <f>I75/F75-1</f>
        <v>#DIV/0!</v>
      </c>
      <c r="K75" s="613" t="e">
        <f>-(I75/C75-1)</f>
        <v>#DIV/0!</v>
      </c>
      <c r="M75" s="533"/>
      <c r="N75" s="533"/>
      <c r="O75" s="533"/>
      <c r="P75" s="533"/>
      <c r="Q75" s="533"/>
      <c r="R75" s="533"/>
      <c r="S75" s="533"/>
      <c r="T75" s="533">
        <f aca="true" t="shared" si="31" ref="T75:Z75">(C75*M75)/M77</f>
        <v>0</v>
      </c>
      <c r="U75" s="533">
        <f t="shared" si="31"/>
        <v>0</v>
      </c>
      <c r="V75" s="533">
        <f t="shared" si="31"/>
        <v>0</v>
      </c>
      <c r="W75" s="533">
        <f t="shared" si="31"/>
        <v>0</v>
      </c>
      <c r="X75" s="533">
        <f t="shared" si="31"/>
        <v>0</v>
      </c>
      <c r="Y75" s="533">
        <f t="shared" si="31"/>
        <v>0</v>
      </c>
      <c r="Z75" s="533">
        <f t="shared" si="31"/>
        <v>0</v>
      </c>
    </row>
    <row r="76" spans="1:26" ht="409.5" customHeight="1" hidden="1">
      <c r="A76" s="450"/>
      <c r="B76" s="552"/>
      <c r="C76" s="613"/>
      <c r="D76" s="613"/>
      <c r="E76" s="613"/>
      <c r="F76" s="613"/>
      <c r="G76" s="613"/>
      <c r="H76" s="613"/>
      <c r="I76" s="613"/>
      <c r="J76" s="613" t="e">
        <f>I76/F76-1</f>
        <v>#DIV/0!</v>
      </c>
      <c r="K76" s="613" t="e">
        <f>-(I76/C76-1)</f>
        <v>#DIV/0!</v>
      </c>
      <c r="M76" s="533"/>
      <c r="N76" s="533"/>
      <c r="O76" s="533"/>
      <c r="P76" s="533"/>
      <c r="Q76" s="533"/>
      <c r="R76" s="533"/>
      <c r="S76" s="533"/>
      <c r="T76" s="533">
        <f aca="true" t="shared" si="32" ref="T76:Z76">(C76*M76)/M77</f>
        <v>0</v>
      </c>
      <c r="U76" s="533">
        <f t="shared" si="32"/>
        <v>0</v>
      </c>
      <c r="V76" s="533">
        <f t="shared" si="32"/>
        <v>0</v>
      </c>
      <c r="W76" s="533">
        <f t="shared" si="32"/>
        <v>0</v>
      </c>
      <c r="X76" s="533">
        <f t="shared" si="32"/>
        <v>0</v>
      </c>
      <c r="Y76" s="533">
        <f t="shared" si="32"/>
        <v>0</v>
      </c>
      <c r="Z76" s="533">
        <f t="shared" si="32"/>
        <v>0</v>
      </c>
    </row>
    <row r="77" spans="1:26" ht="15">
      <c r="A77" s="536" t="s">
        <v>621</v>
      </c>
      <c r="B77" s="552"/>
      <c r="C77" s="615">
        <f aca="true" t="shared" si="33" ref="C77:I77">T77</f>
        <v>-0.025525000000000003</v>
      </c>
      <c r="D77" s="615">
        <f t="shared" si="33"/>
        <v>-0.027006000000000002</v>
      </c>
      <c r="E77" s="615">
        <f t="shared" si="33"/>
        <v>-0.01246</v>
      </c>
      <c r="F77" s="615">
        <f t="shared" si="33"/>
        <v>-0.028324999999999996</v>
      </c>
      <c r="G77" s="615">
        <f t="shared" si="33"/>
        <v>-0.015957</v>
      </c>
      <c r="H77" s="615">
        <f t="shared" si="33"/>
        <v>-0.0017950000000000002</v>
      </c>
      <c r="I77" s="615">
        <f t="shared" si="33"/>
        <v>-0.007629</v>
      </c>
      <c r="J77" s="615">
        <f>-(I77/F77-1)</f>
        <v>0.7306619593998234</v>
      </c>
      <c r="K77" s="615">
        <f>-(I77/C77-1)</f>
        <v>0.7011165523996082</v>
      </c>
      <c r="M77" s="533">
        <f aca="true" t="shared" si="34" ref="M77:Z77">SUM(M73:M76)</f>
        <v>24736492</v>
      </c>
      <c r="N77" s="533">
        <f t="shared" si="34"/>
        <v>25091943.29</v>
      </c>
      <c r="O77" s="533">
        <f t="shared" si="34"/>
        <v>27743535.78</v>
      </c>
      <c r="P77" s="533">
        <f t="shared" si="34"/>
        <v>28413314.88</v>
      </c>
      <c r="Q77" s="533">
        <f t="shared" si="34"/>
        <v>28420736.41</v>
      </c>
      <c r="R77" s="533">
        <f t="shared" si="34"/>
        <v>30884767.33</v>
      </c>
      <c r="S77" s="533">
        <f t="shared" si="34"/>
        <v>32823005.44</v>
      </c>
      <c r="T77" s="709">
        <f t="shared" si="34"/>
        <v>-0.025525000000000003</v>
      </c>
      <c r="U77" s="709">
        <f t="shared" si="34"/>
        <v>-0.027006000000000002</v>
      </c>
      <c r="V77" s="709">
        <f t="shared" si="34"/>
        <v>-0.01246</v>
      </c>
      <c r="W77" s="709">
        <f t="shared" si="34"/>
        <v>-0.028324999999999996</v>
      </c>
      <c r="X77" s="709">
        <f t="shared" si="34"/>
        <v>-0.015957</v>
      </c>
      <c r="Y77" s="709">
        <f t="shared" si="34"/>
        <v>-0.0017950000000000002</v>
      </c>
      <c r="Z77" s="709">
        <f t="shared" si="34"/>
        <v>-0.007629</v>
      </c>
    </row>
    <row r="78" spans="1:26" ht="6" customHeight="1">
      <c r="A78" s="576"/>
      <c r="B78" s="576"/>
      <c r="C78" s="576"/>
      <c r="D78" s="576"/>
      <c r="E78" s="576"/>
      <c r="F78" s="576"/>
      <c r="G78" s="576"/>
      <c r="H78" s="576"/>
      <c r="I78" s="576"/>
      <c r="J78" s="576"/>
      <c r="K78" s="576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</row>
    <row r="79" spans="1:11" ht="15">
      <c r="A79" s="386" t="s">
        <v>585</v>
      </c>
      <c r="B79" s="527"/>
      <c r="C79" s="527"/>
      <c r="D79" s="527"/>
      <c r="E79" s="527"/>
      <c r="F79" s="527"/>
      <c r="G79" s="527"/>
      <c r="H79" s="401"/>
      <c r="I79" s="401"/>
      <c r="J79" s="401"/>
      <c r="K79" s="401"/>
    </row>
    <row r="80" spans="1:7" ht="15">
      <c r="A80" s="386" t="s">
        <v>1684</v>
      </c>
      <c r="B80" s="401"/>
      <c r="C80" s="401"/>
      <c r="D80" s="401"/>
      <c r="E80" s="401"/>
      <c r="F80" s="401"/>
      <c r="G80" s="401"/>
    </row>
    <row r="81" ht="15">
      <c r="A81" s="386"/>
    </row>
    <row r="82" ht="15">
      <c r="A82" s="386"/>
    </row>
    <row r="83" ht="15">
      <c r="A83" s="386"/>
    </row>
    <row r="84" ht="15">
      <c r="A84" s="386"/>
    </row>
  </sheetData>
  <sheetProtection/>
  <mergeCells count="16">
    <mergeCell ref="A1:K1"/>
    <mergeCell ref="A2:K2"/>
    <mergeCell ref="A3:K3"/>
    <mergeCell ref="A6:A7"/>
    <mergeCell ref="A8:A9"/>
    <mergeCell ref="A10:A14"/>
    <mergeCell ref="A42:A43"/>
    <mergeCell ref="A68:K68"/>
    <mergeCell ref="A69:K69"/>
    <mergeCell ref="A70:K70"/>
    <mergeCell ref="A15:A17"/>
    <mergeCell ref="A18:A19"/>
    <mergeCell ref="A35:K35"/>
    <mergeCell ref="A36:K36"/>
    <mergeCell ref="A37:K37"/>
    <mergeCell ref="A40:A41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70"/>
  <sheetViews>
    <sheetView zoomScale="85" zoomScaleNormal="85" zoomScalePageLayoutView="0" workbookViewId="0" topLeftCell="A1">
      <selection activeCell="M48" sqref="M48"/>
    </sheetView>
  </sheetViews>
  <sheetFormatPr defaultColWidth="11.421875" defaultRowHeight="12.75"/>
  <cols>
    <col min="1" max="1" width="42.421875" style="334" customWidth="1"/>
    <col min="2" max="2" width="29.28125" style="334" bestFit="1" customWidth="1"/>
    <col min="3" max="3" width="14.8515625" style="334" customWidth="1"/>
    <col min="4" max="4" width="16.7109375" style="334" bestFit="1" customWidth="1"/>
    <col min="5" max="9" width="12.7109375" style="334" bestFit="1" customWidth="1"/>
    <col min="10" max="17" width="11.421875" style="334" customWidth="1"/>
    <col min="18" max="18" width="11.8515625" style="334" bestFit="1" customWidth="1"/>
    <col min="19" max="16384" width="11.421875" style="334" customWidth="1"/>
  </cols>
  <sheetData>
    <row r="1" spans="1:8" ht="15.75">
      <c r="A1" s="849" t="s">
        <v>623</v>
      </c>
      <c r="B1" s="849"/>
      <c r="C1" s="849"/>
      <c r="D1" s="849"/>
      <c r="E1" s="849"/>
      <c r="F1" s="849"/>
      <c r="G1" s="849"/>
      <c r="H1" s="849"/>
    </row>
    <row r="2" spans="1:8" ht="15.75">
      <c r="A2" s="890" t="s">
        <v>1714</v>
      </c>
      <c r="B2" s="890"/>
      <c r="C2" s="890"/>
      <c r="D2" s="890"/>
      <c r="E2" s="890"/>
      <c r="F2" s="890"/>
      <c r="G2" s="890"/>
      <c r="H2" s="890"/>
    </row>
    <row r="3" spans="1:8" ht="3" customHeight="1">
      <c r="A3" s="585"/>
      <c r="B3" s="585"/>
      <c r="C3" s="527"/>
      <c r="D3" s="527"/>
      <c r="E3" s="527"/>
      <c r="F3" s="527"/>
      <c r="G3" s="527"/>
      <c r="H3" s="527"/>
    </row>
    <row r="4" spans="1:8" ht="15.75" thickBot="1">
      <c r="A4" s="896" t="s">
        <v>568</v>
      </c>
      <c r="B4" s="896" t="s">
        <v>569</v>
      </c>
      <c r="C4" s="897" t="s">
        <v>624</v>
      </c>
      <c r="D4" s="897" t="s">
        <v>571</v>
      </c>
      <c r="E4" s="881" t="s">
        <v>572</v>
      </c>
      <c r="F4" s="881"/>
      <c r="G4" s="881"/>
      <c r="H4" s="881"/>
    </row>
    <row r="5" spans="1:8" ht="15">
      <c r="A5" s="896"/>
      <c r="B5" s="896"/>
      <c r="C5" s="897"/>
      <c r="D5" s="897"/>
      <c r="E5" s="529" t="s">
        <v>573</v>
      </c>
      <c r="F5" s="529" t="s">
        <v>574</v>
      </c>
      <c r="G5" s="529" t="s">
        <v>575</v>
      </c>
      <c r="H5" s="529" t="s">
        <v>576</v>
      </c>
    </row>
    <row r="6" spans="1:19" ht="15">
      <c r="A6" s="895" t="s">
        <v>625</v>
      </c>
      <c r="B6" s="895"/>
      <c r="C6" s="895"/>
      <c r="D6" s="618"/>
      <c r="E6" s="619"/>
      <c r="F6" s="620"/>
      <c r="G6" s="620"/>
      <c r="H6" s="620"/>
      <c r="P6" s="621"/>
      <c r="Q6" s="621"/>
      <c r="R6" s="621"/>
      <c r="S6" s="621"/>
    </row>
    <row r="7" spans="1:20" ht="15">
      <c r="A7" s="622" t="s">
        <v>1401</v>
      </c>
      <c r="B7" s="622" t="s">
        <v>1402</v>
      </c>
      <c r="C7" s="623">
        <v>201023699.94</v>
      </c>
      <c r="D7" s="624">
        <v>4</v>
      </c>
      <c r="E7" s="625">
        <v>0.040752000000000003</v>
      </c>
      <c r="F7" s="625">
        <v>0.033481000000000004</v>
      </c>
      <c r="G7" s="625">
        <v>0.032297</v>
      </c>
      <c r="H7" s="625">
        <v>0.030411000000000004</v>
      </c>
      <c r="K7" s="626">
        <f aca="true" t="shared" si="0" ref="K7:K20">IF(E7=0,0,C7)</f>
        <v>201023699.94</v>
      </c>
      <c r="L7" s="626">
        <f aca="true" t="shared" si="1" ref="L7:L20">IF(F7=0,0,C7)</f>
        <v>201023699.94</v>
      </c>
      <c r="M7" s="626">
        <f aca="true" t="shared" si="2" ref="M7:M20">IF(G7=0,0,C7)</f>
        <v>201023699.94</v>
      </c>
      <c r="N7" s="626">
        <f aca="true" t="shared" si="3" ref="N7:N20">IF(H7=0,0,C7)</f>
        <v>201023699.94</v>
      </c>
      <c r="P7" s="533">
        <f>(K7*E7)/K21</f>
        <v>0.0024670485799915542</v>
      </c>
      <c r="Q7" s="533">
        <f>(L7*F7)/L21</f>
        <v>0.0020268760675966144</v>
      </c>
      <c r="R7" s="533">
        <f>(M7*G7)/M21</f>
        <v>0.001955198959265489</v>
      </c>
      <c r="S7" s="533">
        <f>(N7*H7)/N21</f>
        <v>0.0021146126862501145</v>
      </c>
      <c r="T7" s="533"/>
    </row>
    <row r="8" spans="1:20" ht="15">
      <c r="A8" s="622" t="s">
        <v>1045</v>
      </c>
      <c r="B8" s="622" t="s">
        <v>928</v>
      </c>
      <c r="C8" s="623">
        <v>386798564.32</v>
      </c>
      <c r="D8" s="624">
        <v>3</v>
      </c>
      <c r="E8" s="625">
        <v>0.069679</v>
      </c>
      <c r="F8" s="625">
        <v>0.04950000000000001</v>
      </c>
      <c r="G8" s="625">
        <v>0.041842000000000004</v>
      </c>
      <c r="H8" s="625">
        <v>0.039855</v>
      </c>
      <c r="K8" s="626">
        <f t="shared" si="0"/>
        <v>386798564.32</v>
      </c>
      <c r="L8" s="626">
        <f t="shared" si="1"/>
        <v>386798564.32</v>
      </c>
      <c r="M8" s="626">
        <f t="shared" si="2"/>
        <v>386798564.32</v>
      </c>
      <c r="N8" s="626">
        <f t="shared" si="3"/>
        <v>386798564.32</v>
      </c>
      <c r="P8" s="533">
        <f>(K8*E8)/K21</f>
        <v>0.008116490309129346</v>
      </c>
      <c r="Q8" s="533">
        <f>(L8*F8)/L21</f>
        <v>0.005765959188592009</v>
      </c>
      <c r="R8" s="533">
        <f>(M8*G8)/M21</f>
        <v>0.004873924532708421</v>
      </c>
      <c r="S8" s="533">
        <f>(N8*H8)/N21</f>
        <v>0.005332373198588882</v>
      </c>
      <c r="T8" s="533"/>
    </row>
    <row r="9" spans="1:20" ht="15">
      <c r="A9" s="622" t="s">
        <v>1107</v>
      </c>
      <c r="B9" s="622" t="s">
        <v>1048</v>
      </c>
      <c r="C9" s="623">
        <v>498493302.32</v>
      </c>
      <c r="D9" s="624">
        <v>4</v>
      </c>
      <c r="E9" s="625">
        <v>0.024980000000000002</v>
      </c>
      <c r="F9" s="625">
        <v>0.025484000000000003</v>
      </c>
      <c r="G9" s="625">
        <v>0.023619000000000005</v>
      </c>
      <c r="H9" s="625">
        <v>0.025162</v>
      </c>
      <c r="K9" s="626">
        <f t="shared" si="0"/>
        <v>498493302.32</v>
      </c>
      <c r="L9" s="626">
        <f t="shared" si="1"/>
        <v>498493302.32</v>
      </c>
      <c r="M9" s="626">
        <f t="shared" si="2"/>
        <v>498493302.32</v>
      </c>
      <c r="N9" s="626">
        <f t="shared" si="3"/>
        <v>498493302.32</v>
      </c>
      <c r="P9" s="533">
        <f>(K9*E9)/K21</f>
        <v>0.0037500173180972556</v>
      </c>
      <c r="Q9" s="533">
        <f>(L9*F9)/L21</f>
        <v>0.0038256781959323644</v>
      </c>
      <c r="R9" s="533">
        <f>(M9*G9)/M21</f>
        <v>0.0035457029237845913</v>
      </c>
      <c r="S9" s="533">
        <f>(N9*H9)/N21</f>
        <v>0.004338677360013809</v>
      </c>
      <c r="T9" s="533"/>
    </row>
    <row r="10" spans="1:20" ht="15">
      <c r="A10" s="622" t="s">
        <v>1107</v>
      </c>
      <c r="B10" s="622" t="s">
        <v>1403</v>
      </c>
      <c r="C10" s="623">
        <v>478285435.95</v>
      </c>
      <c r="D10" s="624">
        <v>3</v>
      </c>
      <c r="E10" s="625">
        <v>0.012895000000000002</v>
      </c>
      <c r="F10" s="625">
        <v>0.014633</v>
      </c>
      <c r="G10" s="625">
        <v>0.009357</v>
      </c>
      <c r="H10" s="625">
        <v>0.009155</v>
      </c>
      <c r="K10" s="626">
        <f t="shared" si="0"/>
        <v>478285435.95</v>
      </c>
      <c r="L10" s="626">
        <f t="shared" si="1"/>
        <v>478285435.95</v>
      </c>
      <c r="M10" s="626">
        <f t="shared" si="2"/>
        <v>478285435.95</v>
      </c>
      <c r="N10" s="626">
        <f t="shared" si="3"/>
        <v>478285435.95</v>
      </c>
      <c r="P10" s="533">
        <f>(K10*E10)/K21</f>
        <v>0.0018573340251569887</v>
      </c>
      <c r="Q10" s="533">
        <f>(L10*F10)/L21</f>
        <v>0.002107667219086639</v>
      </c>
      <c r="R10" s="533">
        <f>(M10*G10)/M21</f>
        <v>0.0013477374543151566</v>
      </c>
      <c r="S10" s="533">
        <f>(N10*H10)/N21</f>
        <v>0.0015146014742705692</v>
      </c>
      <c r="T10" s="533"/>
    </row>
    <row r="11" spans="1:20" ht="15">
      <c r="A11" s="622" t="s">
        <v>1046</v>
      </c>
      <c r="B11" s="622" t="s">
        <v>1773</v>
      </c>
      <c r="C11" s="623">
        <v>211348083.46</v>
      </c>
      <c r="D11" s="624">
        <v>1</v>
      </c>
      <c r="E11" s="625">
        <v>0.06999300000000001</v>
      </c>
      <c r="F11" s="625" t="s">
        <v>1031</v>
      </c>
      <c r="G11" s="625" t="s">
        <v>1031</v>
      </c>
      <c r="H11" s="625" t="s">
        <v>1031</v>
      </c>
      <c r="K11" s="626">
        <f t="shared" si="0"/>
        <v>211348083.46</v>
      </c>
      <c r="L11" s="626">
        <f t="shared" si="1"/>
        <v>211348083.46</v>
      </c>
      <c r="M11" s="626">
        <f t="shared" si="2"/>
        <v>211348083.46</v>
      </c>
      <c r="N11" s="626">
        <f t="shared" si="3"/>
        <v>211348083.46</v>
      </c>
      <c r="P11" s="533">
        <f>(K11*E11)/K21</f>
        <v>0.004454863834118024</v>
      </c>
      <c r="Q11" s="533"/>
      <c r="R11" s="533"/>
      <c r="S11" s="533"/>
      <c r="T11" s="533"/>
    </row>
    <row r="12" spans="1:20" ht="15">
      <c r="A12" s="622" t="s">
        <v>1046</v>
      </c>
      <c r="B12" s="622" t="s">
        <v>1108</v>
      </c>
      <c r="C12" s="623">
        <v>248684385.06</v>
      </c>
      <c r="D12" s="624">
        <v>5</v>
      </c>
      <c r="E12" s="625">
        <v>0.09451400000000001</v>
      </c>
      <c r="F12" s="625">
        <v>0.04945100000000001</v>
      </c>
      <c r="G12" s="625">
        <v>0.040274</v>
      </c>
      <c r="H12" s="625">
        <v>0.04449500000000001</v>
      </c>
      <c r="K12" s="626">
        <f t="shared" si="0"/>
        <v>248684385.06</v>
      </c>
      <c r="L12" s="626">
        <f t="shared" si="1"/>
        <v>248684385.06</v>
      </c>
      <c r="M12" s="626">
        <f t="shared" si="2"/>
        <v>248684385.06</v>
      </c>
      <c r="N12" s="626">
        <f t="shared" si="3"/>
        <v>248684385.06</v>
      </c>
      <c r="P12" s="533">
        <f>(K12*E12)/K21</f>
        <v>0.007078254473752729</v>
      </c>
      <c r="Q12" s="533">
        <f>(L12*F12)/L21</f>
        <v>0.003703438241758324</v>
      </c>
      <c r="R12" s="533">
        <f>(M12*G12)/M21</f>
        <v>0.003016162903653611</v>
      </c>
      <c r="S12" s="533">
        <f>(N12*H12)/N21</f>
        <v>0.003827477072130102</v>
      </c>
      <c r="T12" s="533"/>
    </row>
    <row r="13" spans="1:20" ht="15">
      <c r="A13" s="622" t="s">
        <v>1405</v>
      </c>
      <c r="B13" s="622" t="s">
        <v>1685</v>
      </c>
      <c r="C13" s="623">
        <v>429621117.74</v>
      </c>
      <c r="D13" s="624">
        <v>2</v>
      </c>
      <c r="E13" s="625">
        <v>0.028514</v>
      </c>
      <c r="F13" s="625">
        <v>0.014736</v>
      </c>
      <c r="G13" s="625">
        <v>0.01795</v>
      </c>
      <c r="H13" s="625">
        <v>0</v>
      </c>
      <c r="K13" s="626">
        <f t="shared" si="0"/>
        <v>429621117.74</v>
      </c>
      <c r="L13" s="626">
        <f t="shared" si="1"/>
        <v>429621117.74</v>
      </c>
      <c r="M13" s="626">
        <f t="shared" si="2"/>
        <v>429621117.74</v>
      </c>
      <c r="N13" s="626">
        <f t="shared" si="3"/>
        <v>0</v>
      </c>
      <c r="P13" s="533">
        <f>(K13*E13)/K21</f>
        <v>0.00368914119786037</v>
      </c>
      <c r="Q13" s="533">
        <f>(L13*F13)/L21</f>
        <v>0.0019065436168783899</v>
      </c>
      <c r="R13" s="533">
        <f>(M13*G13)/M21</f>
        <v>0.0023223709231112314</v>
      </c>
      <c r="S13" s="533">
        <f>(N13*H13)/N21</f>
        <v>0</v>
      </c>
      <c r="T13" s="533"/>
    </row>
    <row r="14" spans="1:20" ht="15">
      <c r="A14" s="622" t="s">
        <v>1405</v>
      </c>
      <c r="B14" s="622" t="s">
        <v>1109</v>
      </c>
      <c r="C14" s="623">
        <v>233139462.75</v>
      </c>
      <c r="D14" s="624">
        <v>2</v>
      </c>
      <c r="E14" s="625">
        <v>0.023028000000000003</v>
      </c>
      <c r="F14" s="625">
        <v>0.023847000000000004</v>
      </c>
      <c r="G14" s="625">
        <v>0.024217000000000002</v>
      </c>
      <c r="H14" s="625">
        <v>0.026892000000000003</v>
      </c>
      <c r="K14" s="626">
        <f t="shared" si="0"/>
        <v>233139462.75</v>
      </c>
      <c r="L14" s="626">
        <f t="shared" si="1"/>
        <v>233139462.75</v>
      </c>
      <c r="M14" s="626">
        <f t="shared" si="2"/>
        <v>233139462.75</v>
      </c>
      <c r="N14" s="626">
        <f t="shared" si="3"/>
        <v>233139462.75</v>
      </c>
      <c r="P14" s="533">
        <f>(K14*E14)/K21</f>
        <v>0.0016167896631432003</v>
      </c>
      <c r="Q14" s="533">
        <f>(L14*F14)/L21</f>
        <v>0.00167429143203821</v>
      </c>
      <c r="R14" s="533">
        <f>(M14*G14)/M21</f>
        <v>0.0017002690321495084</v>
      </c>
      <c r="S14" s="533">
        <f>(N14*H14)/N21</f>
        <v>0.002168661471930049</v>
      </c>
      <c r="T14" s="533"/>
    </row>
    <row r="15" spans="1:20" ht="15">
      <c r="A15" s="622" t="s">
        <v>1105</v>
      </c>
      <c r="B15" s="622" t="s">
        <v>1049</v>
      </c>
      <c r="C15" s="623">
        <v>278967708.9</v>
      </c>
      <c r="D15" s="624">
        <v>8</v>
      </c>
      <c r="E15" s="625">
        <v>0.04609900000000001</v>
      </c>
      <c r="F15" s="625">
        <v>0.038630000000000005</v>
      </c>
      <c r="G15" s="625">
        <v>0.034762</v>
      </c>
      <c r="H15" s="625">
        <v>0.03896</v>
      </c>
      <c r="K15" s="626">
        <f t="shared" si="0"/>
        <v>278967708.9</v>
      </c>
      <c r="L15" s="626">
        <f t="shared" si="1"/>
        <v>278967708.9</v>
      </c>
      <c r="M15" s="626">
        <f t="shared" si="2"/>
        <v>278967708.9</v>
      </c>
      <c r="N15" s="626">
        <f t="shared" si="3"/>
        <v>278967708.9</v>
      </c>
      <c r="P15" s="533">
        <f>(K15*E15)/K21</f>
        <v>0.0038728167861160354</v>
      </c>
      <c r="Q15" s="533">
        <f>(L15*F15)/L21</f>
        <v>0.003245339648314767</v>
      </c>
      <c r="R15" s="533">
        <f>(M15*G15)/M21</f>
        <v>0.002920385629166915</v>
      </c>
      <c r="S15" s="533">
        <f>(N15*H15)/N21</f>
        <v>0.0037594624716775216</v>
      </c>
      <c r="T15" s="533"/>
    </row>
    <row r="16" spans="1:20" ht="15">
      <c r="A16" s="622" t="s">
        <v>1105</v>
      </c>
      <c r="B16" s="622" t="s">
        <v>1110</v>
      </c>
      <c r="C16" s="623">
        <v>354252955.62</v>
      </c>
      <c r="D16" s="624">
        <v>5</v>
      </c>
      <c r="E16" s="625">
        <v>0.02601</v>
      </c>
      <c r="F16" s="625">
        <v>0.026329</v>
      </c>
      <c r="G16" s="625">
        <v>0.028577</v>
      </c>
      <c r="H16" s="625">
        <v>0.030225000000000002</v>
      </c>
      <c r="K16" s="626">
        <f t="shared" si="0"/>
        <v>354252955.62</v>
      </c>
      <c r="L16" s="626">
        <f t="shared" si="1"/>
        <v>354252955.62</v>
      </c>
      <c r="M16" s="626">
        <f t="shared" si="2"/>
        <v>354252955.62</v>
      </c>
      <c r="N16" s="626">
        <f t="shared" si="3"/>
        <v>354252955.62</v>
      </c>
      <c r="P16" s="533">
        <f>(K16*E16)/K21</f>
        <v>0.002774823387703649</v>
      </c>
      <c r="Q16" s="533">
        <f>(L16*F16)/L21</f>
        <v>0.002808855247014586</v>
      </c>
      <c r="R16" s="533">
        <f>(M16*G16)/M21</f>
        <v>0.003048678506359369</v>
      </c>
      <c r="S16" s="533">
        <f>(N16*H16)/N21</f>
        <v>0.0037036732249551402</v>
      </c>
      <c r="T16" s="533"/>
    </row>
    <row r="17" spans="1:20" ht="409.5" customHeight="1" hidden="1">
      <c r="A17" s="622"/>
      <c r="B17" s="622"/>
      <c r="C17" s="623"/>
      <c r="D17" s="624"/>
      <c r="E17" s="625"/>
      <c r="F17" s="625"/>
      <c r="G17" s="625"/>
      <c r="H17" s="625"/>
      <c r="K17" s="626">
        <f t="shared" si="0"/>
        <v>0</v>
      </c>
      <c r="L17" s="626">
        <f t="shared" si="1"/>
        <v>0</v>
      </c>
      <c r="M17" s="626">
        <f t="shared" si="2"/>
        <v>0</v>
      </c>
      <c r="N17" s="626">
        <f t="shared" si="3"/>
        <v>0</v>
      </c>
      <c r="P17" s="533">
        <f>(K17*E17)/K21</f>
        <v>0</v>
      </c>
      <c r="Q17" s="533">
        <f>(L17*F17)/L21</f>
        <v>0</v>
      </c>
      <c r="R17" s="533">
        <f>(M17*G17)/M21</f>
        <v>0</v>
      </c>
      <c r="S17" s="533">
        <f>(N17*H17)/N21</f>
        <v>0</v>
      </c>
      <c r="T17" s="533"/>
    </row>
    <row r="18" spans="1:20" ht="409.5" customHeight="1" hidden="1">
      <c r="A18" s="622"/>
      <c r="B18" s="622"/>
      <c r="C18" s="623"/>
      <c r="D18" s="624"/>
      <c r="E18" s="625"/>
      <c r="F18" s="625"/>
      <c r="G18" s="625"/>
      <c r="H18" s="625"/>
      <c r="K18" s="626">
        <f t="shared" si="0"/>
        <v>0</v>
      </c>
      <c r="L18" s="626">
        <f t="shared" si="1"/>
        <v>0</v>
      </c>
      <c r="M18" s="626">
        <f t="shared" si="2"/>
        <v>0</v>
      </c>
      <c r="N18" s="626">
        <f t="shared" si="3"/>
        <v>0</v>
      </c>
      <c r="P18" s="533">
        <f>(K18*E18)/K21</f>
        <v>0</v>
      </c>
      <c r="Q18" s="533">
        <f>(L18*F18)/L21</f>
        <v>0</v>
      </c>
      <c r="R18" s="533">
        <f>(M18*G18)/M21</f>
        <v>0</v>
      </c>
      <c r="S18" s="533">
        <f>(N18*H18)/N21</f>
        <v>0</v>
      </c>
      <c r="T18" s="533"/>
    </row>
    <row r="19" spans="1:20" ht="409.5" customHeight="1" hidden="1">
      <c r="A19" s="622"/>
      <c r="B19" s="622"/>
      <c r="C19" s="623"/>
      <c r="D19" s="624"/>
      <c r="E19" s="625"/>
      <c r="F19" s="625"/>
      <c r="G19" s="625"/>
      <c r="H19" s="625"/>
      <c r="K19" s="626">
        <f t="shared" si="0"/>
        <v>0</v>
      </c>
      <c r="L19" s="626">
        <f t="shared" si="1"/>
        <v>0</v>
      </c>
      <c r="M19" s="626">
        <f t="shared" si="2"/>
        <v>0</v>
      </c>
      <c r="N19" s="626">
        <f t="shared" si="3"/>
        <v>0</v>
      </c>
      <c r="P19" s="533">
        <f>(K19*E19)/K21</f>
        <v>0</v>
      </c>
      <c r="Q19" s="533">
        <f>(L19*F19)/L21</f>
        <v>0</v>
      </c>
      <c r="R19" s="533">
        <f>(M19*G19)/M21</f>
        <v>0</v>
      </c>
      <c r="S19" s="533">
        <f>(N19*H19)/N21</f>
        <v>0</v>
      </c>
      <c r="T19" s="533"/>
    </row>
    <row r="20" spans="1:20" ht="409.5" customHeight="1" hidden="1">
      <c r="A20" s="622"/>
      <c r="B20" s="622"/>
      <c r="C20" s="623"/>
      <c r="D20" s="624"/>
      <c r="E20" s="625"/>
      <c r="F20" s="625"/>
      <c r="G20" s="625"/>
      <c r="H20" s="625"/>
      <c r="K20" s="626">
        <f t="shared" si="0"/>
        <v>0</v>
      </c>
      <c r="L20" s="626">
        <f t="shared" si="1"/>
        <v>0</v>
      </c>
      <c r="M20" s="626">
        <f t="shared" si="2"/>
        <v>0</v>
      </c>
      <c r="N20" s="626">
        <f t="shared" si="3"/>
        <v>0</v>
      </c>
      <c r="P20" s="533">
        <f>(K20*E20)/K21</f>
        <v>0</v>
      </c>
      <c r="Q20" s="533">
        <f>(L20*F20)/L21</f>
        <v>0</v>
      </c>
      <c r="R20" s="533">
        <f>(M20*G20)/M21</f>
        <v>0</v>
      </c>
      <c r="S20" s="533">
        <f>(N20*H20)/N21</f>
        <v>0</v>
      </c>
      <c r="T20" s="533"/>
    </row>
    <row r="21" spans="1:20" ht="15">
      <c r="A21" s="895" t="s">
        <v>737</v>
      </c>
      <c r="B21" s="895"/>
      <c r="C21" s="627">
        <f>SUM(C7:C20)</f>
        <v>3320614716.06</v>
      </c>
      <c r="D21" s="627">
        <f>SUM(D7:D20)</f>
        <v>37</v>
      </c>
      <c r="E21" s="625"/>
      <c r="F21" s="625"/>
      <c r="G21" s="625"/>
      <c r="H21" s="625"/>
      <c r="K21" s="626">
        <f>SUM(K7:K20)</f>
        <v>3320614716.06</v>
      </c>
      <c r="L21" s="626">
        <f>SUM(L7:L20)</f>
        <v>3320614716.06</v>
      </c>
      <c r="M21" s="626">
        <f>SUM(M7:M20)</f>
        <v>3320614716.06</v>
      </c>
      <c r="N21" s="626">
        <f>SUM(N7:N20)</f>
        <v>2890993598.32</v>
      </c>
      <c r="P21" s="533"/>
      <c r="Q21" s="533"/>
      <c r="R21" s="533"/>
      <c r="S21" s="533"/>
      <c r="T21" s="533"/>
    </row>
    <row r="22" spans="1:20" ht="15">
      <c r="A22" s="895" t="s">
        <v>738</v>
      </c>
      <c r="B22" s="895"/>
      <c r="C22" s="627"/>
      <c r="D22" s="624"/>
      <c r="E22" s="628">
        <f>SUM(P6:P20)</f>
        <v>0.03967757957506915</v>
      </c>
      <c r="F22" s="628">
        <f>SUM(Q6:Q20)</f>
        <v>0.027064648857211902</v>
      </c>
      <c r="G22" s="628">
        <f>SUM(R6:R20)</f>
        <v>0.024730430864514295</v>
      </c>
      <c r="H22" s="628">
        <f>SUM(S7:S20)</f>
        <v>0.026759538959816188</v>
      </c>
      <c r="P22" s="533"/>
      <c r="Q22" s="533"/>
      <c r="R22" s="533"/>
      <c r="S22" s="533"/>
      <c r="T22" s="533"/>
    </row>
    <row r="23" spans="1:20" ht="15">
      <c r="A23" s="895" t="s">
        <v>626</v>
      </c>
      <c r="B23" s="895"/>
      <c r="C23" s="895"/>
      <c r="D23" s="629"/>
      <c r="E23" s="620"/>
      <c r="F23" s="620"/>
      <c r="G23" s="620"/>
      <c r="H23" s="620"/>
      <c r="P23" s="533"/>
      <c r="Q23" s="533"/>
      <c r="R23" s="533"/>
      <c r="S23" s="533"/>
      <c r="T23" s="533"/>
    </row>
    <row r="24" spans="1:20" ht="15">
      <c r="A24" s="630" t="s">
        <v>1045</v>
      </c>
      <c r="B24" s="630" t="s">
        <v>627</v>
      </c>
      <c r="C24" s="623">
        <v>32344477.75</v>
      </c>
      <c r="D24" s="624">
        <v>3</v>
      </c>
      <c r="E24" s="625">
        <v>0.031719000000000004</v>
      </c>
      <c r="F24" s="625">
        <v>-0.021559000000000002</v>
      </c>
      <c r="G24" s="625">
        <v>-0.012817</v>
      </c>
      <c r="H24" s="625">
        <v>0.007412000000000001</v>
      </c>
      <c r="K24" s="626">
        <f aca="true" t="shared" si="4" ref="K24:K31">IF(E24=0,0,C24)</f>
        <v>32344477.75</v>
      </c>
      <c r="L24" s="626">
        <f aca="true" t="shared" si="5" ref="L24:L31">IF(F24=0,0,C24)</f>
        <v>32344477.75</v>
      </c>
      <c r="M24" s="626">
        <f aca="true" t="shared" si="6" ref="M24:M31">IF(G24=0,0,C24)</f>
        <v>32344477.75</v>
      </c>
      <c r="N24" s="626">
        <f aca="true" t="shared" si="7" ref="N24:N31">IF(H24=0,0,C24)</f>
        <v>32344477.75</v>
      </c>
      <c r="P24" s="533">
        <f>(K24*E24)/K32</f>
        <v>0.015577831034819009</v>
      </c>
      <c r="Q24" s="533">
        <f>(L24*F24)/L32</f>
        <v>-0.010588053194604591</v>
      </c>
      <c r="R24" s="533">
        <f>(M24*G24)/M32</f>
        <v>-0.0062946833246090746</v>
      </c>
      <c r="S24" s="533">
        <f>(N24*H24)/N32</f>
        <v>0.0036401804479989437</v>
      </c>
      <c r="T24" s="533"/>
    </row>
    <row r="25" spans="1:20" ht="15">
      <c r="A25" s="630" t="s">
        <v>1046</v>
      </c>
      <c r="B25" s="630" t="s">
        <v>628</v>
      </c>
      <c r="C25" s="623">
        <v>12545566.74</v>
      </c>
      <c r="D25" s="624">
        <v>4</v>
      </c>
      <c r="E25" s="625">
        <v>0.035453</v>
      </c>
      <c r="F25" s="625">
        <v>0.029062000000000004</v>
      </c>
      <c r="G25" s="625">
        <v>0.032277</v>
      </c>
      <c r="H25" s="625">
        <v>0.030314</v>
      </c>
      <c r="K25" s="626">
        <f t="shared" si="4"/>
        <v>12545566.74</v>
      </c>
      <c r="L25" s="626">
        <f t="shared" si="5"/>
        <v>12545566.74</v>
      </c>
      <c r="M25" s="626">
        <f t="shared" si="6"/>
        <v>12545566.74</v>
      </c>
      <c r="N25" s="626">
        <f t="shared" si="7"/>
        <v>12545566.74</v>
      </c>
      <c r="P25" s="533">
        <f>(K25*E25)/K32</f>
        <v>0.006753526909161612</v>
      </c>
      <c r="Q25" s="533">
        <f>(L25*F25)/L32</f>
        <v>0.005536090007448024</v>
      </c>
      <c r="R25" s="533">
        <f>(M25*G25)/M32</f>
        <v>0.006148523060023394</v>
      </c>
      <c r="S25" s="533">
        <f>(N25*H25)/N32</f>
        <v>0.005774586487020143</v>
      </c>
      <c r="T25" s="533"/>
    </row>
    <row r="26" spans="1:20" ht="15">
      <c r="A26" s="630" t="s">
        <v>1103</v>
      </c>
      <c r="B26" s="630" t="s">
        <v>1243</v>
      </c>
      <c r="C26" s="623">
        <v>9423353.85</v>
      </c>
      <c r="D26" s="624">
        <v>15</v>
      </c>
      <c r="E26" s="625">
        <v>0.002272</v>
      </c>
      <c r="F26" s="625">
        <v>0.025492</v>
      </c>
      <c r="G26" s="625">
        <v>0.0008500000000000001</v>
      </c>
      <c r="H26" s="625">
        <v>-0.011914000000000001</v>
      </c>
      <c r="K26" s="626">
        <f t="shared" si="4"/>
        <v>9423353.85</v>
      </c>
      <c r="L26" s="626">
        <f t="shared" si="5"/>
        <v>9423353.85</v>
      </c>
      <c r="M26" s="626">
        <f t="shared" si="6"/>
        <v>9423353.85</v>
      </c>
      <c r="N26" s="626">
        <f t="shared" si="7"/>
        <v>9423353.85</v>
      </c>
      <c r="P26" s="533">
        <f>(K26*E26)/K32</f>
        <v>0.0003250881845459365</v>
      </c>
      <c r="Q26" s="533">
        <f>(L26*F26)/L32</f>
        <v>0.0036475123241395298</v>
      </c>
      <c r="R26" s="533">
        <f>(M26*G26)/M32</f>
        <v>0.00012162190002818926</v>
      </c>
      <c r="S26" s="533">
        <f>(N26*H26)/N32</f>
        <v>-0.001704709784630408</v>
      </c>
      <c r="T26" s="533"/>
    </row>
    <row r="27" spans="1:20" ht="15">
      <c r="A27" s="630" t="s">
        <v>1104</v>
      </c>
      <c r="B27" s="630" t="s">
        <v>1173</v>
      </c>
      <c r="C27" s="623">
        <v>11545223.92</v>
      </c>
      <c r="D27" s="624">
        <v>10</v>
      </c>
      <c r="E27" s="625">
        <v>0.021797</v>
      </c>
      <c r="F27" s="625">
        <v>0.038102000000000004</v>
      </c>
      <c r="G27" s="625">
        <v>0.034339</v>
      </c>
      <c r="H27" s="625">
        <v>-0.0038910000000000004</v>
      </c>
      <c r="K27" s="626">
        <f t="shared" si="4"/>
        <v>11545223.92</v>
      </c>
      <c r="L27" s="626">
        <f t="shared" si="5"/>
        <v>11545223.92</v>
      </c>
      <c r="M27" s="626">
        <f t="shared" si="6"/>
        <v>11545223.92</v>
      </c>
      <c r="N27" s="626">
        <f t="shared" si="7"/>
        <v>11545223.92</v>
      </c>
      <c r="P27" s="533">
        <f>(K27*E27)/K32</f>
        <v>0.0038210827549771454</v>
      </c>
      <c r="Q27" s="533">
        <f>(L27*F27)/L32</f>
        <v>0.006679400611558436</v>
      </c>
      <c r="R27" s="533">
        <f>(M27*G27)/M32</f>
        <v>0.0060197348590705245</v>
      </c>
      <c r="S27" s="533">
        <f>(N27*H27)/N32</f>
        <v>-0.0006821045556551854</v>
      </c>
      <c r="T27" s="533"/>
    </row>
    <row r="28" spans="1:20" ht="409.5" customHeight="1" hidden="1">
      <c r="A28" s="630"/>
      <c r="B28" s="630"/>
      <c r="C28" s="623"/>
      <c r="D28" s="624"/>
      <c r="E28" s="625"/>
      <c r="F28" s="625"/>
      <c r="G28" s="625"/>
      <c r="H28" s="625"/>
      <c r="K28" s="626">
        <f t="shared" si="4"/>
        <v>0</v>
      </c>
      <c r="L28" s="626">
        <f t="shared" si="5"/>
        <v>0</v>
      </c>
      <c r="M28" s="626">
        <f t="shared" si="6"/>
        <v>0</v>
      </c>
      <c r="N28" s="626">
        <f t="shared" si="7"/>
        <v>0</v>
      </c>
      <c r="P28" s="533">
        <f>(K28*E28)/K32</f>
        <v>0</v>
      </c>
      <c r="Q28" s="533">
        <f>(L28*F28)/L32</f>
        <v>0</v>
      </c>
      <c r="R28" s="533">
        <f>(M28*G28)/M32</f>
        <v>0</v>
      </c>
      <c r="S28" s="533">
        <f>(N28*H28)/N32</f>
        <v>0</v>
      </c>
      <c r="T28" s="533"/>
    </row>
    <row r="29" spans="1:20" ht="409.5" customHeight="1" hidden="1">
      <c r="A29" s="630"/>
      <c r="B29" s="630"/>
      <c r="C29" s="623"/>
      <c r="D29" s="624"/>
      <c r="E29" s="625"/>
      <c r="F29" s="625"/>
      <c r="G29" s="625"/>
      <c r="H29" s="625"/>
      <c r="K29" s="626">
        <f t="shared" si="4"/>
        <v>0</v>
      </c>
      <c r="L29" s="626">
        <f t="shared" si="5"/>
        <v>0</v>
      </c>
      <c r="M29" s="626">
        <f t="shared" si="6"/>
        <v>0</v>
      </c>
      <c r="N29" s="626">
        <f t="shared" si="7"/>
        <v>0</v>
      </c>
      <c r="P29" s="533">
        <f>(K29*E29)/K32</f>
        <v>0</v>
      </c>
      <c r="Q29" s="533">
        <f>(L29*F29)/L32</f>
        <v>0</v>
      </c>
      <c r="R29" s="533">
        <f>(M29*G29)/M32</f>
        <v>0</v>
      </c>
      <c r="S29" s="533">
        <f>(N29*H29)/N32</f>
        <v>0</v>
      </c>
      <c r="T29" s="533"/>
    </row>
    <row r="30" spans="1:20" ht="409.5" customHeight="1" hidden="1">
      <c r="A30" s="630"/>
      <c r="B30" s="630"/>
      <c r="C30" s="623"/>
      <c r="D30" s="624"/>
      <c r="E30" s="625"/>
      <c r="F30" s="625"/>
      <c r="G30" s="625"/>
      <c r="H30" s="625"/>
      <c r="K30" s="626">
        <f t="shared" si="4"/>
        <v>0</v>
      </c>
      <c r="L30" s="626">
        <f t="shared" si="5"/>
        <v>0</v>
      </c>
      <c r="M30" s="626">
        <f t="shared" si="6"/>
        <v>0</v>
      </c>
      <c r="N30" s="626">
        <f t="shared" si="7"/>
        <v>0</v>
      </c>
      <c r="P30" s="533">
        <f>(K30*E30)/K32</f>
        <v>0</v>
      </c>
      <c r="Q30" s="533">
        <f>(L30*F30)/L32</f>
        <v>0</v>
      </c>
      <c r="R30" s="533">
        <f>(M30*G30)/M32</f>
        <v>0</v>
      </c>
      <c r="S30" s="533">
        <f>(N30*H30)/N32</f>
        <v>0</v>
      </c>
      <c r="T30" s="533"/>
    </row>
    <row r="31" spans="1:20" ht="409.5" customHeight="1" hidden="1">
      <c r="A31" s="630"/>
      <c r="B31" s="630"/>
      <c r="C31" s="623"/>
      <c r="D31" s="624"/>
      <c r="E31" s="625"/>
      <c r="F31" s="625"/>
      <c r="G31" s="625"/>
      <c r="H31" s="625"/>
      <c r="K31" s="626">
        <f t="shared" si="4"/>
        <v>0</v>
      </c>
      <c r="L31" s="626">
        <f t="shared" si="5"/>
        <v>0</v>
      </c>
      <c r="M31" s="626">
        <f t="shared" si="6"/>
        <v>0</v>
      </c>
      <c r="N31" s="626">
        <f t="shared" si="7"/>
        <v>0</v>
      </c>
      <c r="P31" s="533">
        <f>(K31*E31)/K32</f>
        <v>0</v>
      </c>
      <c r="Q31" s="533">
        <f>(L31*F31)/L32</f>
        <v>0</v>
      </c>
      <c r="R31" s="533">
        <f>(M31*G31)/M32</f>
        <v>0</v>
      </c>
      <c r="S31" s="533">
        <f>(N31*H31)/N32</f>
        <v>0</v>
      </c>
      <c r="T31" s="533"/>
    </row>
    <row r="32" spans="1:20" ht="15">
      <c r="A32" s="631" t="s">
        <v>735</v>
      </c>
      <c r="B32" s="632"/>
      <c r="C32" s="633">
        <f>SUM(C24:C31)</f>
        <v>65858622.260000005</v>
      </c>
      <c r="D32" s="634">
        <f>SUM(D24:D31)</f>
        <v>32</v>
      </c>
      <c r="E32" s="635"/>
      <c r="F32" s="635"/>
      <c r="G32" s="635"/>
      <c r="H32" s="635"/>
      <c r="K32" s="636">
        <f>SUM(K23:K31)</f>
        <v>65858622.260000005</v>
      </c>
      <c r="L32" s="636">
        <f>SUM(L23:L31)</f>
        <v>65858622.260000005</v>
      </c>
      <c r="M32" s="636">
        <f>SUM(M23:M31)</f>
        <v>65858622.260000005</v>
      </c>
      <c r="N32" s="636">
        <f>SUM(N23:N31)</f>
        <v>65858622.260000005</v>
      </c>
      <c r="P32" s="533"/>
      <c r="Q32" s="533"/>
      <c r="R32" s="533"/>
      <c r="S32" s="533"/>
      <c r="T32" s="533"/>
    </row>
    <row r="33" spans="1:20" ht="15">
      <c r="A33" s="617" t="s">
        <v>736</v>
      </c>
      <c r="B33" s="632"/>
      <c r="C33" s="637"/>
      <c r="D33" s="638"/>
      <c r="E33" s="628">
        <f>SUM(P24:P31)</f>
        <v>0.0264775288835037</v>
      </c>
      <c r="F33" s="628">
        <f>SUM(Q24:Q31)</f>
        <v>0.005274949748541399</v>
      </c>
      <c r="G33" s="628">
        <f>SUM(R24:R31)</f>
        <v>0.0059951964945130325</v>
      </c>
      <c r="H33" s="628">
        <f>SUM(S24:S31)</f>
        <v>0.007027952594733493</v>
      </c>
      <c r="P33" s="533"/>
      <c r="Q33" s="533"/>
      <c r="R33" s="533"/>
      <c r="S33" s="533"/>
      <c r="T33" s="533"/>
    </row>
    <row r="34" spans="1:20" ht="6" customHeight="1">
      <c r="A34" s="544"/>
      <c r="B34" s="545"/>
      <c r="C34" s="639"/>
      <c r="D34" s="547"/>
      <c r="E34" s="640"/>
      <c r="F34" s="640"/>
      <c r="G34" s="640"/>
      <c r="H34" s="640"/>
      <c r="P34" s="533"/>
      <c r="Q34" s="533"/>
      <c r="R34" s="533"/>
      <c r="S34" s="533"/>
      <c r="T34" s="533"/>
    </row>
    <row r="35" spans="1:20" ht="15">
      <c r="A35" s="386" t="s">
        <v>585</v>
      </c>
      <c r="B35" s="449"/>
      <c r="C35" s="449"/>
      <c r="D35" s="641"/>
      <c r="E35" s="642"/>
      <c r="F35" s="643"/>
      <c r="G35" s="643"/>
      <c r="H35" s="643"/>
      <c r="P35" s="533"/>
      <c r="Q35" s="533"/>
      <c r="R35" s="533"/>
      <c r="S35" s="533"/>
      <c r="T35" s="533"/>
    </row>
    <row r="36" spans="1:20" ht="15">
      <c r="A36" s="386" t="s">
        <v>629</v>
      </c>
      <c r="B36" s="449"/>
      <c r="C36" s="449"/>
      <c r="D36" s="641"/>
      <c r="E36" s="642"/>
      <c r="F36" s="643"/>
      <c r="G36" s="643"/>
      <c r="H36" s="643"/>
      <c r="P36" s="533"/>
      <c r="Q36" s="533"/>
      <c r="R36" s="533"/>
      <c r="S36" s="533"/>
      <c r="T36" s="533"/>
    </row>
    <row r="37" spans="1:8" ht="15">
      <c r="A37" s="386"/>
      <c r="B37" s="449"/>
      <c r="C37" s="449"/>
      <c r="D37" s="641"/>
      <c r="E37" s="642"/>
      <c r="F37" s="643"/>
      <c r="G37" s="643"/>
      <c r="H37" s="643"/>
    </row>
    <row r="39" spans="1:11" ht="15.75">
      <c r="A39" s="849" t="s">
        <v>630</v>
      </c>
      <c r="B39" s="849"/>
      <c r="C39" s="849"/>
      <c r="D39" s="849"/>
      <c r="E39" s="849"/>
      <c r="F39" s="849"/>
      <c r="G39" s="849"/>
      <c r="H39" s="849"/>
      <c r="I39" s="849"/>
      <c r="J39" s="849"/>
      <c r="K39" s="849"/>
    </row>
    <row r="40" spans="1:11" ht="15.75">
      <c r="A40" s="890" t="s">
        <v>1714</v>
      </c>
      <c r="B40" s="890"/>
      <c r="C40" s="890"/>
      <c r="D40" s="890"/>
      <c r="E40" s="890"/>
      <c r="F40" s="890"/>
      <c r="G40" s="890"/>
      <c r="H40" s="890"/>
      <c r="I40" s="890"/>
      <c r="J40" s="890"/>
      <c r="K40" s="890"/>
    </row>
    <row r="41" spans="1:11" ht="3" customHeight="1">
      <c r="A41" s="585"/>
      <c r="B41" s="585"/>
      <c r="C41" s="527"/>
      <c r="D41" s="527"/>
      <c r="E41" s="527"/>
      <c r="F41" s="527"/>
      <c r="G41" s="527"/>
      <c r="H41" s="527"/>
      <c r="I41" s="527"/>
      <c r="J41" s="579"/>
      <c r="K41" s="527"/>
    </row>
    <row r="42" spans="1:11" ht="25.5">
      <c r="A42" s="698" t="s">
        <v>568</v>
      </c>
      <c r="B42" s="698" t="s">
        <v>569</v>
      </c>
      <c r="C42" s="377">
        <v>41274</v>
      </c>
      <c r="D42" s="377">
        <v>41364</v>
      </c>
      <c r="E42" s="377">
        <v>41455</v>
      </c>
      <c r="F42" s="377">
        <v>41547</v>
      </c>
      <c r="G42" s="377">
        <v>41578</v>
      </c>
      <c r="H42" s="377">
        <v>41608</v>
      </c>
      <c r="I42" s="377">
        <v>41639</v>
      </c>
      <c r="J42" s="699" t="s">
        <v>586</v>
      </c>
      <c r="K42" s="695" t="s">
        <v>637</v>
      </c>
    </row>
    <row r="43" spans="1:11" ht="15">
      <c r="A43" s="631" t="s">
        <v>625</v>
      </c>
      <c r="B43" s="631"/>
      <c r="C43" s="631"/>
      <c r="D43" s="644"/>
      <c r="E43" s="644"/>
      <c r="F43" s="645"/>
      <c r="G43" s="645"/>
      <c r="H43" s="644"/>
      <c r="I43" s="645"/>
      <c r="J43" s="645"/>
      <c r="K43" s="646"/>
    </row>
    <row r="44" spans="1:11" ht="15">
      <c r="A44" s="647" t="s">
        <v>1401</v>
      </c>
      <c r="B44" s="647" t="s">
        <v>1402</v>
      </c>
      <c r="C44" s="648">
        <v>175211971.1</v>
      </c>
      <c r="D44" s="648">
        <v>186256657.87</v>
      </c>
      <c r="E44" s="648">
        <v>187713221.03</v>
      </c>
      <c r="F44" s="648">
        <v>199348930.92</v>
      </c>
      <c r="G44" s="648">
        <v>199850460.9</v>
      </c>
      <c r="H44" s="648">
        <v>200325470.33</v>
      </c>
      <c r="I44" s="648">
        <v>201023699.94</v>
      </c>
      <c r="J44" s="710">
        <f aca="true" t="shared" si="8" ref="J44:J58">(I44-F44)/F44</f>
        <v>0.008401193887877464</v>
      </c>
      <c r="K44" s="649">
        <f aca="true" t="shared" si="9" ref="K44:K58">IF(C44=0,0,(I44-C44)/C44)</f>
        <v>0.1473171534910037</v>
      </c>
    </row>
    <row r="45" spans="1:11" ht="15">
      <c r="A45" s="647" t="s">
        <v>1045</v>
      </c>
      <c r="B45" s="647" t="s">
        <v>928</v>
      </c>
      <c r="C45" s="648">
        <v>371827123.99</v>
      </c>
      <c r="D45" s="648">
        <v>374670730.29</v>
      </c>
      <c r="E45" s="648">
        <v>378667619.66</v>
      </c>
      <c r="F45" s="648">
        <v>381990223.99</v>
      </c>
      <c r="G45" s="648">
        <v>383178655.61</v>
      </c>
      <c r="H45" s="648">
        <v>384525385.71</v>
      </c>
      <c r="I45" s="648">
        <v>386798564.32</v>
      </c>
      <c r="J45" s="710">
        <f t="shared" si="8"/>
        <v>0.012587600488241446</v>
      </c>
      <c r="K45" s="649">
        <f t="shared" si="9"/>
        <v>0.040264519084419</v>
      </c>
    </row>
    <row r="46" spans="1:11" ht="15">
      <c r="A46" s="647" t="s">
        <v>1107</v>
      </c>
      <c r="B46" s="647" t="s">
        <v>1048</v>
      </c>
      <c r="C46" s="648">
        <v>486104865.14</v>
      </c>
      <c r="D46" s="648">
        <v>489444916.24</v>
      </c>
      <c r="E46" s="648">
        <v>492540716.68</v>
      </c>
      <c r="F46" s="648">
        <v>495272334.34</v>
      </c>
      <c r="G46" s="648">
        <v>496438586.03</v>
      </c>
      <c r="H46" s="648">
        <v>497417950.53</v>
      </c>
      <c r="I46" s="648">
        <v>498493302.32</v>
      </c>
      <c r="J46" s="710">
        <f t="shared" si="8"/>
        <v>0.00650342802670834</v>
      </c>
      <c r="K46" s="649">
        <f t="shared" si="9"/>
        <v>0.025485112510511682</v>
      </c>
    </row>
    <row r="47" spans="1:11" ht="15">
      <c r="A47" s="647" t="s">
        <v>1107</v>
      </c>
      <c r="B47" s="647" t="s">
        <v>1403</v>
      </c>
      <c r="C47" s="648">
        <v>463785351.71</v>
      </c>
      <c r="D47" s="648">
        <v>475023192.03</v>
      </c>
      <c r="E47" s="648">
        <v>476008542.23</v>
      </c>
      <c r="F47" s="648">
        <v>476501068.13</v>
      </c>
      <c r="G47" s="648">
        <v>477145203.74</v>
      </c>
      <c r="H47" s="648">
        <v>477751355</v>
      </c>
      <c r="I47" s="648">
        <v>478285435.95</v>
      </c>
      <c r="J47" s="710">
        <f t="shared" si="8"/>
        <v>0.003744729947831256</v>
      </c>
      <c r="K47" s="649">
        <f t="shared" si="9"/>
        <v>0.03126464470371362</v>
      </c>
    </row>
    <row r="48" spans="1:11" ht="15">
      <c r="A48" s="647" t="s">
        <v>1046</v>
      </c>
      <c r="B48" s="647" t="s">
        <v>1773</v>
      </c>
      <c r="C48" s="648"/>
      <c r="D48" s="648"/>
      <c r="E48" s="648"/>
      <c r="F48" s="648"/>
      <c r="G48" s="648"/>
      <c r="H48" s="648">
        <v>210081666.66</v>
      </c>
      <c r="I48" s="648">
        <v>211348083.46</v>
      </c>
      <c r="J48" s="711" t="s">
        <v>1031</v>
      </c>
      <c r="K48" s="649" t="s">
        <v>1031</v>
      </c>
    </row>
    <row r="49" spans="1:11" ht="15">
      <c r="A49" s="647" t="s">
        <v>1046</v>
      </c>
      <c r="B49" s="647" t="s">
        <v>1108</v>
      </c>
      <c r="C49" s="648">
        <v>238037809.09</v>
      </c>
      <c r="D49" s="648">
        <v>240328979.88</v>
      </c>
      <c r="E49" s="648">
        <v>243676374.01</v>
      </c>
      <c r="F49" s="648">
        <v>245555156.3</v>
      </c>
      <c r="G49" s="648">
        <v>247108425.75</v>
      </c>
      <c r="H49" s="648">
        <v>246722222.85</v>
      </c>
      <c r="I49" s="648">
        <v>248684385.06</v>
      </c>
      <c r="J49" s="710">
        <f t="shared" si="8"/>
        <v>0.01274348625844755</v>
      </c>
      <c r="K49" s="649">
        <f t="shared" si="9"/>
        <v>0.04472640716489968</v>
      </c>
    </row>
    <row r="50" spans="1:11" ht="15">
      <c r="A50" s="647" t="s">
        <v>1046</v>
      </c>
      <c r="B50" s="647" t="s">
        <v>891</v>
      </c>
      <c r="C50" s="648">
        <v>142274121.03</v>
      </c>
      <c r="D50" s="648">
        <v>143471579.13</v>
      </c>
      <c r="E50" s="648">
        <v>144740372.4</v>
      </c>
      <c r="F50" s="648">
        <v>145699545.22</v>
      </c>
      <c r="G50" s="648"/>
      <c r="H50" s="648"/>
      <c r="I50" s="648"/>
      <c r="J50" s="711" t="s">
        <v>1031</v>
      </c>
      <c r="K50" s="649" t="s">
        <v>1031</v>
      </c>
    </row>
    <row r="51" spans="1:11" ht="15">
      <c r="A51" s="630" t="s">
        <v>1405</v>
      </c>
      <c r="B51" s="630" t="s">
        <v>1685</v>
      </c>
      <c r="C51" s="650"/>
      <c r="D51" s="650">
        <v>281560280.32</v>
      </c>
      <c r="E51" s="650">
        <v>283670903.19</v>
      </c>
      <c r="F51" s="650">
        <v>428067313.92</v>
      </c>
      <c r="G51" s="650">
        <v>428357333.68</v>
      </c>
      <c r="H51" s="650">
        <v>428575924.72</v>
      </c>
      <c r="I51" s="650">
        <v>429621117.74</v>
      </c>
      <c r="J51" s="710">
        <f t="shared" si="8"/>
        <v>0.0036298118764806642</v>
      </c>
      <c r="K51" s="649" t="s">
        <v>1031</v>
      </c>
    </row>
    <row r="52" spans="1:11" ht="15">
      <c r="A52" s="622" t="s">
        <v>1405</v>
      </c>
      <c r="B52" s="622" t="s">
        <v>1109</v>
      </c>
      <c r="C52" s="650">
        <v>226952745.9</v>
      </c>
      <c r="D52" s="650">
        <v>228576031</v>
      </c>
      <c r="E52" s="650">
        <v>230245467.28</v>
      </c>
      <c r="F52" s="650">
        <v>231741278.77</v>
      </c>
      <c r="G52" s="650">
        <v>232186715.56</v>
      </c>
      <c r="H52" s="650">
        <v>232673392.42</v>
      </c>
      <c r="I52" s="650">
        <v>233139462.75</v>
      </c>
      <c r="J52" s="710">
        <f t="shared" si="8"/>
        <v>0.006033383380902404</v>
      </c>
      <c r="K52" s="649">
        <f t="shared" si="9"/>
        <v>0.02725993389269671</v>
      </c>
    </row>
    <row r="53" spans="1:11" ht="15">
      <c r="A53" s="622" t="s">
        <v>1105</v>
      </c>
      <c r="B53" s="622" t="s">
        <v>1049</v>
      </c>
      <c r="C53" s="651">
        <v>268270308.93</v>
      </c>
      <c r="D53" s="651">
        <v>271173726.98</v>
      </c>
      <c r="E53" s="651">
        <v>274078902.19</v>
      </c>
      <c r="F53" s="651">
        <v>276238033.52</v>
      </c>
      <c r="G53" s="651">
        <v>277033101.72</v>
      </c>
      <c r="H53" s="651">
        <v>277869348.75</v>
      </c>
      <c r="I53" s="651">
        <v>278967708.9</v>
      </c>
      <c r="J53" s="710">
        <f t="shared" si="8"/>
        <v>0.009881605893354881</v>
      </c>
      <c r="K53" s="649">
        <f t="shared" si="9"/>
        <v>0.03987545253392633</v>
      </c>
    </row>
    <row r="54" spans="1:11" ht="15">
      <c r="A54" s="630" t="s">
        <v>1105</v>
      </c>
      <c r="B54" s="630" t="s">
        <v>1110</v>
      </c>
      <c r="C54" s="650">
        <v>343669338.96</v>
      </c>
      <c r="D54" s="650">
        <v>346705652.84</v>
      </c>
      <c r="E54" s="650">
        <v>349191968.07</v>
      </c>
      <c r="F54" s="650">
        <v>351884938.02</v>
      </c>
      <c r="G54" s="650">
        <v>352921319.17</v>
      </c>
      <c r="H54" s="650">
        <v>353454296.16</v>
      </c>
      <c r="I54" s="650">
        <v>354252955.62</v>
      </c>
      <c r="J54" s="710">
        <f t="shared" si="8"/>
        <v>0.006729522477786285</v>
      </c>
      <c r="K54" s="649">
        <f t="shared" si="9"/>
        <v>0.030795929284898656</v>
      </c>
    </row>
    <row r="55" spans="1:11" ht="409.5" customHeight="1" hidden="1">
      <c r="A55" s="622"/>
      <c r="B55" s="622"/>
      <c r="C55" s="650"/>
      <c r="D55" s="650"/>
      <c r="E55" s="650"/>
      <c r="F55" s="650"/>
      <c r="G55" s="650"/>
      <c r="H55" s="650"/>
      <c r="I55" s="650"/>
      <c r="J55" s="710" t="e">
        <f t="shared" si="8"/>
        <v>#DIV/0!</v>
      </c>
      <c r="K55" s="649">
        <f t="shared" si="9"/>
        <v>0</v>
      </c>
    </row>
    <row r="56" spans="1:11" ht="409.5" customHeight="1" hidden="1">
      <c r="A56" s="630"/>
      <c r="B56" s="630"/>
      <c r="C56" s="650"/>
      <c r="D56" s="650"/>
      <c r="E56" s="650"/>
      <c r="F56" s="650"/>
      <c r="G56" s="650"/>
      <c r="H56" s="650"/>
      <c r="I56" s="650"/>
      <c r="J56" s="710" t="e">
        <f t="shared" si="8"/>
        <v>#DIV/0!</v>
      </c>
      <c r="K56" s="649">
        <f t="shared" si="9"/>
        <v>0</v>
      </c>
    </row>
    <row r="57" spans="1:11" ht="409.5" customHeight="1" hidden="1">
      <c r="A57" s="622"/>
      <c r="B57" s="622"/>
      <c r="C57" s="650"/>
      <c r="D57" s="650"/>
      <c r="E57" s="650"/>
      <c r="F57" s="650"/>
      <c r="G57" s="650"/>
      <c r="H57" s="650"/>
      <c r="I57" s="650"/>
      <c r="J57" s="710" t="e">
        <f t="shared" si="8"/>
        <v>#DIV/0!</v>
      </c>
      <c r="K57" s="649">
        <f t="shared" si="9"/>
        <v>0</v>
      </c>
    </row>
    <row r="58" spans="1:11" ht="15">
      <c r="A58" s="617" t="s">
        <v>737</v>
      </c>
      <c r="B58" s="652"/>
      <c r="C58" s="653">
        <f aca="true" t="shared" si="10" ref="C58:I58">SUM(C44:C57)</f>
        <v>2716133635.85</v>
      </c>
      <c r="D58" s="653">
        <f t="shared" si="10"/>
        <v>3037211746.5800004</v>
      </c>
      <c r="E58" s="653">
        <f t="shared" si="10"/>
        <v>3060534086.7400007</v>
      </c>
      <c r="F58" s="653">
        <f t="shared" si="10"/>
        <v>3232298823.13</v>
      </c>
      <c r="G58" s="653">
        <f t="shared" si="10"/>
        <v>3094219802.16</v>
      </c>
      <c r="H58" s="653">
        <f t="shared" si="10"/>
        <v>3309397013.13</v>
      </c>
      <c r="I58" s="653">
        <f t="shared" si="10"/>
        <v>3320614716.06</v>
      </c>
      <c r="J58" s="712">
        <f t="shared" si="8"/>
        <v>0.02732293570694031</v>
      </c>
      <c r="K58" s="654">
        <f t="shared" si="9"/>
        <v>0.22255203949890737</v>
      </c>
    </row>
    <row r="59" spans="1:11" ht="15">
      <c r="A59" s="631" t="s">
        <v>1686</v>
      </c>
      <c r="B59" s="631"/>
      <c r="C59" s="648"/>
      <c r="D59" s="648"/>
      <c r="E59" s="648"/>
      <c r="F59" s="648"/>
      <c r="G59" s="648"/>
      <c r="H59" s="648"/>
      <c r="I59" s="648"/>
      <c r="J59" s="712"/>
      <c r="K59" s="654"/>
    </row>
    <row r="60" spans="1:11" ht="15">
      <c r="A60" s="647" t="s">
        <v>1045</v>
      </c>
      <c r="B60" s="647" t="s">
        <v>627</v>
      </c>
      <c r="C60" s="648">
        <v>32098668.36</v>
      </c>
      <c r="D60" s="648">
        <v>32416052.82</v>
      </c>
      <c r="E60" s="648">
        <v>32546936.38</v>
      </c>
      <c r="F60" s="648">
        <v>32516478.41</v>
      </c>
      <c r="G60" s="648">
        <v>32569700.57</v>
      </c>
      <c r="H60" s="648">
        <v>32258128.91</v>
      </c>
      <c r="I60" s="648">
        <v>32344477.75</v>
      </c>
      <c r="J60" s="710">
        <f aca="true" t="shared" si="11" ref="J60:J68">(I60-F60)/F60</f>
        <v>-0.0052896460013672235</v>
      </c>
      <c r="K60" s="649">
        <f aca="true" t="shared" si="12" ref="K60:K68">IF(C60=0,0,(I60-C60)/C60)</f>
        <v>0.007657931078110326</v>
      </c>
    </row>
    <row r="61" spans="1:11" ht="15">
      <c r="A61" s="647" t="s">
        <v>1046</v>
      </c>
      <c r="B61" s="647" t="s">
        <v>628</v>
      </c>
      <c r="C61" s="648">
        <v>12173291.99</v>
      </c>
      <c r="D61" s="648">
        <v>12244106.03</v>
      </c>
      <c r="E61" s="648">
        <v>12341103.58</v>
      </c>
      <c r="F61" s="648">
        <v>12453797.93</v>
      </c>
      <c r="G61" s="648">
        <v>12485510.75</v>
      </c>
      <c r="H61" s="648">
        <v>12507635.53</v>
      </c>
      <c r="I61" s="648">
        <v>12545566.74</v>
      </c>
      <c r="J61" s="710">
        <f t="shared" si="11"/>
        <v>0.007368740886580334</v>
      </c>
      <c r="K61" s="649">
        <f t="shared" si="12"/>
        <v>0.03058127171399591</v>
      </c>
    </row>
    <row r="62" spans="1:11" ht="15">
      <c r="A62" s="647" t="s">
        <v>1103</v>
      </c>
      <c r="B62" s="647" t="s">
        <v>1243</v>
      </c>
      <c r="C62" s="648">
        <v>4021065.05</v>
      </c>
      <c r="D62" s="648">
        <v>9581915.51</v>
      </c>
      <c r="E62" s="648">
        <v>9422378.96</v>
      </c>
      <c r="F62" s="648">
        <v>9358918.92</v>
      </c>
      <c r="G62" s="648">
        <v>9400125.11</v>
      </c>
      <c r="H62" s="648">
        <v>9421126.55</v>
      </c>
      <c r="I62" s="648">
        <v>9423353.85</v>
      </c>
      <c r="J62" s="710">
        <f t="shared" si="11"/>
        <v>0.0068848689203089815</v>
      </c>
      <c r="K62" s="649">
        <f t="shared" si="12"/>
        <v>1.3434969921712656</v>
      </c>
    </row>
    <row r="63" spans="1:11" ht="15">
      <c r="A63" s="647" t="s">
        <v>1104</v>
      </c>
      <c r="B63" s="647" t="s">
        <v>1173</v>
      </c>
      <c r="C63" s="648">
        <v>11581957.66</v>
      </c>
      <c r="D63" s="648">
        <v>11572624.86</v>
      </c>
      <c r="E63" s="648">
        <v>11328768.94</v>
      </c>
      <c r="F63" s="648">
        <v>11442401.56</v>
      </c>
      <c r="G63" s="648">
        <v>11539756.86</v>
      </c>
      <c r="H63" s="648">
        <v>11523618.99</v>
      </c>
      <c r="I63" s="648">
        <v>11545223.92</v>
      </c>
      <c r="J63" s="710">
        <f t="shared" si="11"/>
        <v>0.008986082114041748</v>
      </c>
      <c r="K63" s="649">
        <f t="shared" si="12"/>
        <v>-0.0031716348028853203</v>
      </c>
    </row>
    <row r="64" spans="1:11" ht="409.5" customHeight="1" hidden="1">
      <c r="A64" s="630"/>
      <c r="B64" s="630"/>
      <c r="C64" s="650"/>
      <c r="D64" s="650"/>
      <c r="E64" s="650"/>
      <c r="F64" s="650"/>
      <c r="G64" s="650"/>
      <c r="H64" s="650"/>
      <c r="I64" s="650"/>
      <c r="J64" s="710" t="e">
        <f t="shared" si="11"/>
        <v>#DIV/0!</v>
      </c>
      <c r="K64" s="649">
        <f t="shared" si="12"/>
        <v>0</v>
      </c>
    </row>
    <row r="65" spans="1:11" ht="409.5" customHeight="1" hidden="1">
      <c r="A65" s="630"/>
      <c r="B65" s="630"/>
      <c r="C65" s="650"/>
      <c r="D65" s="650"/>
      <c r="E65" s="650"/>
      <c r="F65" s="650"/>
      <c r="G65" s="650"/>
      <c r="H65" s="650"/>
      <c r="I65" s="650"/>
      <c r="J65" s="710" t="e">
        <f t="shared" si="11"/>
        <v>#DIV/0!</v>
      </c>
      <c r="K65" s="649">
        <f t="shared" si="12"/>
        <v>0</v>
      </c>
    </row>
    <row r="66" spans="1:11" ht="409.5" customHeight="1" hidden="1">
      <c r="A66" s="630"/>
      <c r="B66" s="630"/>
      <c r="C66" s="650"/>
      <c r="D66" s="650"/>
      <c r="E66" s="650"/>
      <c r="F66" s="650"/>
      <c r="G66" s="650"/>
      <c r="H66" s="650"/>
      <c r="I66" s="650"/>
      <c r="J66" s="710" t="e">
        <f t="shared" si="11"/>
        <v>#DIV/0!</v>
      </c>
      <c r="K66" s="649">
        <f t="shared" si="12"/>
        <v>0</v>
      </c>
    </row>
    <row r="67" spans="1:11" ht="409.5" customHeight="1" hidden="1">
      <c r="A67" s="630"/>
      <c r="B67" s="630"/>
      <c r="C67" s="650"/>
      <c r="D67" s="650"/>
      <c r="E67" s="650"/>
      <c r="F67" s="650"/>
      <c r="G67" s="650"/>
      <c r="H67" s="650"/>
      <c r="I67" s="650"/>
      <c r="J67" s="710" t="e">
        <f t="shared" si="11"/>
        <v>#DIV/0!</v>
      </c>
      <c r="K67" s="649">
        <f t="shared" si="12"/>
        <v>0</v>
      </c>
    </row>
    <row r="68" spans="1:11" ht="15">
      <c r="A68" s="617" t="s">
        <v>737</v>
      </c>
      <c r="B68" s="652"/>
      <c r="C68" s="653">
        <f aca="true" t="shared" si="13" ref="C68:I68">SUM(C60:C67)</f>
        <v>59874983.06</v>
      </c>
      <c r="D68" s="653">
        <v>65814699.22</v>
      </c>
      <c r="E68" s="653">
        <f t="shared" si="13"/>
        <v>65639187.86</v>
      </c>
      <c r="F68" s="653">
        <f t="shared" si="13"/>
        <v>65771596.82000001</v>
      </c>
      <c r="G68" s="653">
        <f t="shared" si="13"/>
        <v>65995093.29</v>
      </c>
      <c r="H68" s="653">
        <f t="shared" si="13"/>
        <v>65710509.98</v>
      </c>
      <c r="I68" s="653">
        <f t="shared" si="13"/>
        <v>65858622.260000005</v>
      </c>
      <c r="J68" s="712">
        <f t="shared" si="11"/>
        <v>0.0013231462243217832</v>
      </c>
      <c r="K68" s="654">
        <f t="shared" si="12"/>
        <v>0.0999355472719528</v>
      </c>
    </row>
    <row r="69" spans="1:11" ht="15">
      <c r="A69" s="576"/>
      <c r="B69" s="545"/>
      <c r="C69" s="546"/>
      <c r="D69" s="546"/>
      <c r="E69" s="546"/>
      <c r="F69" s="546"/>
      <c r="G69" s="546"/>
      <c r="H69" s="546"/>
      <c r="I69" s="546"/>
      <c r="J69" s="578"/>
      <c r="K69" s="578"/>
    </row>
    <row r="70" spans="1:11" ht="15">
      <c r="A70" s="386" t="s">
        <v>629</v>
      </c>
      <c r="B70" s="436"/>
      <c r="C70" s="436"/>
      <c r="D70" s="655"/>
      <c r="E70" s="655"/>
      <c r="F70" s="655"/>
      <c r="G70" s="655"/>
      <c r="H70" s="655"/>
      <c r="I70" s="655"/>
      <c r="J70" s="655"/>
      <c r="K70" s="643"/>
    </row>
  </sheetData>
  <sheetProtection/>
  <mergeCells count="13">
    <mergeCell ref="A1:H1"/>
    <mergeCell ref="A2:H2"/>
    <mergeCell ref="A4:A5"/>
    <mergeCell ref="B4:B5"/>
    <mergeCell ref="C4:C5"/>
    <mergeCell ref="D4:D5"/>
    <mergeCell ref="E4:H4"/>
    <mergeCell ref="A6:C6"/>
    <mergeCell ref="A21:B21"/>
    <mergeCell ref="A22:B22"/>
    <mergeCell ref="A23:C23"/>
    <mergeCell ref="A39:K39"/>
    <mergeCell ref="A40:K40"/>
  </mergeCell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46.140625" style="334" customWidth="1"/>
    <col min="2" max="2" width="29.28125" style="334" bestFit="1" customWidth="1"/>
    <col min="3" max="3" width="19.00390625" style="334" customWidth="1"/>
    <col min="4" max="4" width="21.7109375" style="334" bestFit="1" customWidth="1"/>
    <col min="5" max="5" width="17.28125" style="334" customWidth="1"/>
    <col min="6" max="6" width="17.57421875" style="334" customWidth="1"/>
    <col min="7" max="7" width="17.421875" style="334" customWidth="1"/>
    <col min="8" max="8" width="16.7109375" style="334" customWidth="1"/>
    <col min="9" max="9" width="16.28125" style="334" customWidth="1"/>
    <col min="10" max="16384" width="11.421875" style="334" customWidth="1"/>
  </cols>
  <sheetData>
    <row r="1" spans="1:11" ht="15.75">
      <c r="A1" s="849" t="s">
        <v>631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</row>
    <row r="2" spans="1:11" ht="15.75">
      <c r="A2" s="890" t="s">
        <v>1714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</row>
    <row r="3" spans="1:11" ht="3" customHeight="1">
      <c r="A3" s="656"/>
      <c r="B3" s="656"/>
      <c r="C3" s="657"/>
      <c r="D3" s="657"/>
      <c r="E3" s="657"/>
      <c r="F3" s="657"/>
      <c r="G3" s="657"/>
      <c r="H3" s="657"/>
      <c r="I3" s="657"/>
      <c r="J3" s="657"/>
      <c r="K3" s="657"/>
    </row>
    <row r="4" spans="1:11" ht="47.25">
      <c r="A4" s="658" t="s">
        <v>568</v>
      </c>
      <c r="B4" s="659" t="s">
        <v>638</v>
      </c>
      <c r="C4" s="377">
        <v>41274</v>
      </c>
      <c r="D4" s="377">
        <v>41364</v>
      </c>
      <c r="E4" s="377">
        <v>41455</v>
      </c>
      <c r="F4" s="377">
        <v>41547</v>
      </c>
      <c r="G4" s="377">
        <v>41578</v>
      </c>
      <c r="H4" s="377">
        <v>41608</v>
      </c>
      <c r="I4" s="377">
        <v>41639</v>
      </c>
      <c r="J4" s="660" t="s">
        <v>586</v>
      </c>
      <c r="K4" s="661" t="s">
        <v>435</v>
      </c>
    </row>
    <row r="5" spans="1:11" ht="15">
      <c r="A5" s="662" t="s">
        <v>625</v>
      </c>
      <c r="B5" s="662"/>
      <c r="C5" s="619"/>
      <c r="D5" s="620"/>
      <c r="E5" s="663"/>
      <c r="F5" s="663"/>
      <c r="G5" s="620"/>
      <c r="H5" s="620"/>
      <c r="I5" s="664"/>
      <c r="J5" s="664"/>
      <c r="K5" s="665"/>
    </row>
    <row r="6" spans="1:11" ht="15">
      <c r="A6" s="630" t="s">
        <v>1401</v>
      </c>
      <c r="B6" s="630" t="s">
        <v>1402</v>
      </c>
      <c r="C6" s="789">
        <v>100118.9435</v>
      </c>
      <c r="D6" s="789">
        <v>100729.602</v>
      </c>
      <c r="E6" s="790">
        <v>101517.2825</v>
      </c>
      <c r="F6" s="790">
        <v>102331.0792</v>
      </c>
      <c r="G6" s="790">
        <v>102588.7844</v>
      </c>
      <c r="H6" s="790">
        <v>102832.202</v>
      </c>
      <c r="I6" s="790">
        <v>103190.4837</v>
      </c>
      <c r="J6" s="666">
        <f aca="true" t="shared" si="0" ref="J6:J21">(I6-F6)/F6</f>
        <v>0.0083982745683777</v>
      </c>
      <c r="K6" s="649">
        <f aca="true" t="shared" si="1" ref="K6:K11">IF(C6=0,"NA",(I6-C6)/C6)</f>
        <v>0.030678911428984497</v>
      </c>
    </row>
    <row r="7" spans="1:11" ht="15">
      <c r="A7" s="622" t="s">
        <v>1045</v>
      </c>
      <c r="B7" s="622" t="s">
        <v>928</v>
      </c>
      <c r="C7" s="789">
        <v>420133.5725</v>
      </c>
      <c r="D7" s="789">
        <v>423346.6089</v>
      </c>
      <c r="E7" s="790">
        <v>427862.6655</v>
      </c>
      <c r="F7" s="790">
        <v>431616.9574</v>
      </c>
      <c r="G7" s="790">
        <v>432959.7848</v>
      </c>
      <c r="H7" s="790">
        <v>434481.4722</v>
      </c>
      <c r="I7" s="790">
        <v>437049.9519</v>
      </c>
      <c r="J7" s="666">
        <f t="shared" si="0"/>
        <v>0.012587537182801084</v>
      </c>
      <c r="K7" s="649">
        <f t="shared" si="1"/>
        <v>0.04026428856741739</v>
      </c>
    </row>
    <row r="8" spans="1:11" ht="15">
      <c r="A8" s="622" t="s">
        <v>1107</v>
      </c>
      <c r="B8" s="622" t="s">
        <v>1048</v>
      </c>
      <c r="C8" s="790">
        <v>10802041.4116</v>
      </c>
      <c r="D8" s="790">
        <v>10876264.4413</v>
      </c>
      <c r="E8" s="790">
        <v>10945060.2696</v>
      </c>
      <c r="F8" s="790">
        <v>11005765.9269</v>
      </c>
      <c r="G8" s="790">
        <v>11031683.5898</v>
      </c>
      <c r="H8" s="790">
        <v>11053437.5307</v>
      </c>
      <c r="I8" s="790">
        <v>11077332.7531</v>
      </c>
      <c r="J8" s="666">
        <f t="shared" si="0"/>
        <v>0.006502666572717053</v>
      </c>
      <c r="K8" s="649">
        <f t="shared" si="1"/>
        <v>0.025485121840430423</v>
      </c>
    </row>
    <row r="9" spans="1:11" ht="15">
      <c r="A9" s="630" t="s">
        <v>1107</v>
      </c>
      <c r="B9" s="630" t="s">
        <v>1403</v>
      </c>
      <c r="C9" s="790">
        <v>1003834.906</v>
      </c>
      <c r="D9" s="790">
        <v>1006371.4051</v>
      </c>
      <c r="E9" s="790">
        <v>1008458.7833</v>
      </c>
      <c r="F9" s="790">
        <v>1009502.909</v>
      </c>
      <c r="G9" s="790">
        <v>1010865.8144</v>
      </c>
      <c r="H9" s="790">
        <v>1012145.7883</v>
      </c>
      <c r="I9" s="790">
        <v>1013277.4737</v>
      </c>
      <c r="J9" s="666">
        <f t="shared" si="0"/>
        <v>0.0037390330095621233</v>
      </c>
      <c r="K9" s="649">
        <f t="shared" si="1"/>
        <v>0.009406494677123744</v>
      </c>
    </row>
    <row r="10" spans="1:11" ht="15">
      <c r="A10" s="630" t="s">
        <v>1046</v>
      </c>
      <c r="B10" s="630" t="s">
        <v>1773</v>
      </c>
      <c r="C10" s="790"/>
      <c r="D10" s="790"/>
      <c r="E10" s="790"/>
      <c r="F10" s="790"/>
      <c r="G10" s="790"/>
      <c r="H10" s="790">
        <v>350136.1111</v>
      </c>
      <c r="I10" s="790">
        <v>352246.8058</v>
      </c>
      <c r="J10" s="649" t="s">
        <v>1031</v>
      </c>
      <c r="K10" s="649" t="str">
        <f t="shared" si="1"/>
        <v>NA</v>
      </c>
    </row>
    <row r="11" spans="1:11" ht="15">
      <c r="A11" s="630" t="s">
        <v>1046</v>
      </c>
      <c r="B11" s="622" t="s">
        <v>1108</v>
      </c>
      <c r="C11" s="789">
        <v>218371.1782</v>
      </c>
      <c r="D11" s="789">
        <v>220473.0317</v>
      </c>
      <c r="E11" s="789">
        <v>223549.2476</v>
      </c>
      <c r="F11" s="789">
        <v>225272.1325</v>
      </c>
      <c r="G11" s="789">
        <v>226697.1023</v>
      </c>
      <c r="H11" s="789">
        <v>226342.7879</v>
      </c>
      <c r="I11" s="789">
        <v>228142.7843</v>
      </c>
      <c r="J11" s="666">
        <f t="shared" si="0"/>
        <v>0.012743040020718018</v>
      </c>
      <c r="K11" s="649">
        <f t="shared" si="1"/>
        <v>0.044747691433209495</v>
      </c>
    </row>
    <row r="12" spans="1:11" ht="15">
      <c r="A12" s="630" t="s">
        <v>1046</v>
      </c>
      <c r="B12" s="622" t="s">
        <v>891</v>
      </c>
      <c r="C12" s="789">
        <v>14227412.103</v>
      </c>
      <c r="D12" s="789">
        <v>14347157.913</v>
      </c>
      <c r="E12" s="789">
        <v>14474037.24</v>
      </c>
      <c r="F12" s="789">
        <v>14569954.522</v>
      </c>
      <c r="G12" s="789"/>
      <c r="H12" s="789"/>
      <c r="I12" s="789"/>
      <c r="J12" s="649" t="s">
        <v>1031</v>
      </c>
      <c r="K12" s="649" t="s">
        <v>1031</v>
      </c>
    </row>
    <row r="13" spans="1:11" s="476" customFormat="1" ht="15">
      <c r="A13" s="647" t="s">
        <v>1405</v>
      </c>
      <c r="B13" s="647" t="s">
        <v>1685</v>
      </c>
      <c r="C13" s="789"/>
      <c r="D13" s="789">
        <v>201112.81</v>
      </c>
      <c r="E13" s="789">
        <v>202620.0318</v>
      </c>
      <c r="F13" s="789">
        <v>203839.3365</v>
      </c>
      <c r="G13" s="789">
        <v>203977.4518</v>
      </c>
      <c r="H13" s="789">
        <v>204081.084</v>
      </c>
      <c r="I13" s="789">
        <v>204578.7949</v>
      </c>
      <c r="J13" s="666">
        <f t="shared" si="0"/>
        <v>0.0036276530953092225</v>
      </c>
      <c r="K13" s="649" t="str">
        <f aca="true" t="shared" si="2" ref="K13:K21">IF(C13=0,"NA",(I13-C13)/C13)</f>
        <v>NA</v>
      </c>
    </row>
    <row r="14" spans="1:11" ht="15">
      <c r="A14" s="630" t="s">
        <v>1405</v>
      </c>
      <c r="B14" s="630" t="s">
        <v>1109</v>
      </c>
      <c r="C14" s="789">
        <v>206318.6691</v>
      </c>
      <c r="D14" s="789">
        <v>207794.2559</v>
      </c>
      <c r="E14" s="790">
        <v>209311.6454</v>
      </c>
      <c r="F14" s="790">
        <v>210671.1679</v>
      </c>
      <c r="G14" s="790">
        <v>211076.1102</v>
      </c>
      <c r="H14" s="790">
        <v>211518.2013</v>
      </c>
      <c r="I14" s="790">
        <v>211941.8997</v>
      </c>
      <c r="J14" s="666">
        <f t="shared" si="0"/>
        <v>0.0060318258671409235</v>
      </c>
      <c r="K14" s="649">
        <f t="shared" si="2"/>
        <v>0.027255074029556202</v>
      </c>
    </row>
    <row r="15" spans="1:11" ht="15">
      <c r="A15" s="622" t="s">
        <v>1105</v>
      </c>
      <c r="B15" s="622" t="s">
        <v>1049</v>
      </c>
      <c r="C15" s="789">
        <v>105490.7028</v>
      </c>
      <c r="D15" s="789">
        <v>106631.8278</v>
      </c>
      <c r="E15" s="790">
        <v>107774.4538</v>
      </c>
      <c r="F15" s="790">
        <v>108623.8145</v>
      </c>
      <c r="G15" s="790">
        <v>108936.4556</v>
      </c>
      <c r="H15" s="790">
        <v>109265.2891</v>
      </c>
      <c r="I15" s="790">
        <v>109697.1923</v>
      </c>
      <c r="J15" s="666">
        <f t="shared" si="0"/>
        <v>0.009881606579006687</v>
      </c>
      <c r="K15" s="649">
        <f t="shared" si="2"/>
        <v>0.03987545241759444</v>
      </c>
    </row>
    <row r="16" spans="1:11" ht="15">
      <c r="A16" s="622" t="s">
        <v>1105</v>
      </c>
      <c r="B16" s="622" t="s">
        <v>1110</v>
      </c>
      <c r="C16" s="789">
        <v>71388.626</v>
      </c>
      <c r="D16" s="789">
        <v>72019.3509</v>
      </c>
      <c r="E16" s="790">
        <v>72535.6152</v>
      </c>
      <c r="F16" s="790">
        <v>73094.8735</v>
      </c>
      <c r="G16" s="790">
        <v>73310.1266</v>
      </c>
      <c r="H16" s="790">
        <v>73420.8652</v>
      </c>
      <c r="I16" s="790">
        <v>73586.7564</v>
      </c>
      <c r="J16" s="666">
        <f t="shared" si="0"/>
        <v>0.006729376171640777</v>
      </c>
      <c r="K16" s="649">
        <f t="shared" si="2"/>
        <v>0.030791045060875585</v>
      </c>
    </row>
    <row r="17" spans="1:11" ht="409.5" customHeight="1" hidden="1">
      <c r="A17" s="630"/>
      <c r="B17" s="630"/>
      <c r="C17" s="790"/>
      <c r="D17" s="790"/>
      <c r="E17" s="790"/>
      <c r="F17" s="790"/>
      <c r="G17" s="790"/>
      <c r="H17" s="790"/>
      <c r="I17" s="790"/>
      <c r="J17" s="666" t="e">
        <f t="shared" si="0"/>
        <v>#DIV/0!</v>
      </c>
      <c r="K17" s="649" t="str">
        <f t="shared" si="2"/>
        <v>NA</v>
      </c>
    </row>
    <row r="18" spans="1:11" ht="409.5" customHeight="1" hidden="1">
      <c r="A18" s="630"/>
      <c r="B18" s="630"/>
      <c r="C18" s="790"/>
      <c r="D18" s="790"/>
      <c r="E18" s="790"/>
      <c r="F18" s="790"/>
      <c r="G18" s="790"/>
      <c r="H18" s="790"/>
      <c r="I18" s="790"/>
      <c r="J18" s="666" t="e">
        <f t="shared" si="0"/>
        <v>#DIV/0!</v>
      </c>
      <c r="K18" s="649" t="str">
        <f t="shared" si="2"/>
        <v>NA</v>
      </c>
    </row>
    <row r="19" spans="1:11" ht="409.5" customHeight="1" hidden="1">
      <c r="A19" s="630"/>
      <c r="B19" s="622"/>
      <c r="C19" s="789"/>
      <c r="D19" s="789"/>
      <c r="E19" s="789"/>
      <c r="F19" s="789"/>
      <c r="G19" s="789"/>
      <c r="H19" s="789"/>
      <c r="I19" s="789"/>
      <c r="J19" s="666" t="e">
        <f t="shared" si="0"/>
        <v>#DIV/0!</v>
      </c>
      <c r="K19" s="649" t="str">
        <f t="shared" si="2"/>
        <v>NA</v>
      </c>
    </row>
    <row r="20" spans="1:11" ht="409.5" customHeight="1" hidden="1">
      <c r="A20" s="630"/>
      <c r="B20" s="622"/>
      <c r="C20" s="789"/>
      <c r="D20" s="789"/>
      <c r="E20" s="789"/>
      <c r="F20" s="789"/>
      <c r="G20" s="789"/>
      <c r="H20" s="789"/>
      <c r="I20" s="789"/>
      <c r="J20" s="666" t="e">
        <f t="shared" si="0"/>
        <v>#DIV/0!</v>
      </c>
      <c r="K20" s="649" t="str">
        <f t="shared" si="2"/>
        <v>NA</v>
      </c>
    </row>
    <row r="21" spans="1:11" ht="15">
      <c r="A21" s="631" t="s">
        <v>737</v>
      </c>
      <c r="B21" s="631"/>
      <c r="C21" s="789">
        <f aca="true" t="shared" si="3" ref="C21:I21">SUM(C6:C20)</f>
        <v>27155110.112699997</v>
      </c>
      <c r="D21" s="789">
        <f t="shared" si="3"/>
        <v>27561901.246599995</v>
      </c>
      <c r="E21" s="789">
        <f t="shared" si="3"/>
        <v>27772727.2347</v>
      </c>
      <c r="F21" s="789">
        <f t="shared" si="3"/>
        <v>27940672.7194</v>
      </c>
      <c r="G21" s="789">
        <f t="shared" si="3"/>
        <v>13402095.219899999</v>
      </c>
      <c r="H21" s="789">
        <f t="shared" si="3"/>
        <v>13777661.331800003</v>
      </c>
      <c r="I21" s="789">
        <f t="shared" si="3"/>
        <v>13811044.8958</v>
      </c>
      <c r="J21" s="713">
        <f t="shared" si="0"/>
        <v>-0.5057010604397295</v>
      </c>
      <c r="K21" s="654">
        <f t="shared" si="2"/>
        <v>-0.4914016242806247</v>
      </c>
    </row>
    <row r="22" spans="1:11" ht="15">
      <c r="A22" s="662" t="s">
        <v>1686</v>
      </c>
      <c r="B22" s="662"/>
      <c r="C22" s="791"/>
      <c r="D22" s="791"/>
      <c r="E22" s="791"/>
      <c r="F22" s="791"/>
      <c r="G22" s="791"/>
      <c r="H22" s="791"/>
      <c r="I22" s="791"/>
      <c r="J22" s="666"/>
      <c r="K22" s="649"/>
    </row>
    <row r="23" spans="1:11" ht="15">
      <c r="A23" s="647" t="s">
        <v>1045</v>
      </c>
      <c r="B23" s="647" t="s">
        <v>627</v>
      </c>
      <c r="C23" s="791">
        <v>64196.8131</v>
      </c>
      <c r="D23" s="791">
        <v>64831.5768</v>
      </c>
      <c r="E23" s="791">
        <v>65093.3422</v>
      </c>
      <c r="F23" s="791">
        <v>65032.4276</v>
      </c>
      <c r="G23" s="791">
        <v>65138.8682</v>
      </c>
      <c r="H23" s="791">
        <v>64515.7312</v>
      </c>
      <c r="I23" s="791">
        <v>64688.4274</v>
      </c>
      <c r="J23" s="666">
        <f aca="true" t="shared" si="4" ref="J23:J33">(I23-F23)/F23</f>
        <v>-0.005289671825198822</v>
      </c>
      <c r="K23" s="649">
        <f aca="true" t="shared" si="5" ref="K23:K33">IF(C23=0,"NA",(I23-C23)/C23)</f>
        <v>0.007657923754473742</v>
      </c>
    </row>
    <row r="24" spans="1:11" ht="15">
      <c r="A24" s="647" t="s">
        <v>1046</v>
      </c>
      <c r="B24" s="647" t="s">
        <v>628</v>
      </c>
      <c r="C24" s="791">
        <v>60866.46</v>
      </c>
      <c r="D24" s="791">
        <v>61220.5302</v>
      </c>
      <c r="E24" s="791">
        <v>61705.5179</v>
      </c>
      <c r="F24" s="791">
        <v>62268.9897</v>
      </c>
      <c r="G24" s="791">
        <v>62427.5538</v>
      </c>
      <c r="H24" s="791">
        <v>62538.1777</v>
      </c>
      <c r="I24" s="791">
        <v>62727.8337</v>
      </c>
      <c r="J24" s="666">
        <f t="shared" si="4"/>
        <v>0.007368740077695601</v>
      </c>
      <c r="K24" s="649">
        <f t="shared" si="5"/>
        <v>0.030581270867403882</v>
      </c>
    </row>
    <row r="25" spans="1:11" ht="15">
      <c r="A25" s="647" t="s">
        <v>1103</v>
      </c>
      <c r="B25" s="647" t="s">
        <v>1243</v>
      </c>
      <c r="C25" s="791">
        <v>10205.5155</v>
      </c>
      <c r="D25" s="791">
        <v>10258.8442</v>
      </c>
      <c r="E25" s="791">
        <v>10088.0815</v>
      </c>
      <c r="F25" s="791">
        <v>10020.1066</v>
      </c>
      <c r="G25" s="791">
        <v>10064.224</v>
      </c>
      <c r="H25" s="791">
        <v>10086.7012</v>
      </c>
      <c r="I25" s="791">
        <v>10089.0879</v>
      </c>
      <c r="J25" s="666">
        <f t="shared" si="4"/>
        <v>0.00688428803741482</v>
      </c>
      <c r="K25" s="649">
        <f t="shared" si="5"/>
        <v>-0.01140830171685096</v>
      </c>
    </row>
    <row r="26" spans="1:11" ht="15">
      <c r="A26" s="647" t="s">
        <v>1104</v>
      </c>
      <c r="B26" s="647" t="s">
        <v>1173</v>
      </c>
      <c r="C26" s="791">
        <v>20905.48</v>
      </c>
      <c r="D26" s="791">
        <v>20888.6343</v>
      </c>
      <c r="E26" s="791">
        <v>20448.4734</v>
      </c>
      <c r="F26" s="791">
        <v>20653.2939</v>
      </c>
      <c r="G26" s="791">
        <v>20829.0181</v>
      </c>
      <c r="H26" s="791">
        <v>20800.1785</v>
      </c>
      <c r="I26" s="791">
        <v>20839.1755</v>
      </c>
      <c r="J26" s="666">
        <f t="shared" si="4"/>
        <v>0.009000094653182687</v>
      </c>
      <c r="K26" s="649">
        <f t="shared" si="5"/>
        <v>-0.0031716325097533456</v>
      </c>
    </row>
    <row r="27" spans="1:11" ht="409.5" customHeight="1" hidden="1">
      <c r="A27" s="647"/>
      <c r="B27" s="647"/>
      <c r="C27" s="791"/>
      <c r="D27" s="791"/>
      <c r="E27" s="791"/>
      <c r="F27" s="791"/>
      <c r="G27" s="791"/>
      <c r="H27" s="791"/>
      <c r="I27" s="791"/>
      <c r="J27" s="666" t="e">
        <f t="shared" si="4"/>
        <v>#DIV/0!</v>
      </c>
      <c r="K27" s="649" t="str">
        <f t="shared" si="5"/>
        <v>NA</v>
      </c>
    </row>
    <row r="28" spans="1:11" ht="409.5" customHeight="1" hidden="1">
      <c r="A28" s="630"/>
      <c r="B28" s="630"/>
      <c r="C28" s="790"/>
      <c r="D28" s="790"/>
      <c r="E28" s="790"/>
      <c r="F28" s="790"/>
      <c r="G28" s="790"/>
      <c r="H28" s="790"/>
      <c r="I28" s="790"/>
      <c r="J28" s="666" t="e">
        <f t="shared" si="4"/>
        <v>#DIV/0!</v>
      </c>
      <c r="K28" s="649" t="str">
        <f t="shared" si="5"/>
        <v>NA</v>
      </c>
    </row>
    <row r="29" spans="1:11" ht="409.5" customHeight="1" hidden="1">
      <c r="A29" s="630"/>
      <c r="B29" s="630"/>
      <c r="C29" s="790"/>
      <c r="D29" s="790"/>
      <c r="E29" s="790"/>
      <c r="F29" s="790"/>
      <c r="G29" s="790"/>
      <c r="H29" s="790"/>
      <c r="I29" s="790"/>
      <c r="J29" s="666" t="e">
        <f t="shared" si="4"/>
        <v>#DIV/0!</v>
      </c>
      <c r="K29" s="649" t="str">
        <f t="shared" si="5"/>
        <v>NA</v>
      </c>
    </row>
    <row r="30" spans="1:11" ht="409.5" customHeight="1" hidden="1">
      <c r="A30" s="630"/>
      <c r="B30" s="630"/>
      <c r="C30" s="790"/>
      <c r="D30" s="790"/>
      <c r="E30" s="790"/>
      <c r="F30" s="790"/>
      <c r="G30" s="790"/>
      <c r="H30" s="790"/>
      <c r="I30" s="790"/>
      <c r="J30" s="666" t="e">
        <f t="shared" si="4"/>
        <v>#DIV/0!</v>
      </c>
      <c r="K30" s="649" t="str">
        <f t="shared" si="5"/>
        <v>NA</v>
      </c>
    </row>
    <row r="31" spans="1:11" ht="409.5" customHeight="1" hidden="1">
      <c r="A31" s="630"/>
      <c r="B31" s="630"/>
      <c r="C31" s="790"/>
      <c r="D31" s="790"/>
      <c r="E31" s="790"/>
      <c r="F31" s="790"/>
      <c r="G31" s="790"/>
      <c r="H31" s="790"/>
      <c r="I31" s="790"/>
      <c r="J31" s="666" t="e">
        <f t="shared" si="4"/>
        <v>#DIV/0!</v>
      </c>
      <c r="K31" s="649" t="str">
        <f t="shared" si="5"/>
        <v>NA</v>
      </c>
    </row>
    <row r="32" spans="1:11" ht="409.5" customHeight="1" hidden="1">
      <c r="A32" s="630"/>
      <c r="B32" s="630"/>
      <c r="C32" s="790"/>
      <c r="D32" s="790"/>
      <c r="E32" s="790"/>
      <c r="F32" s="790"/>
      <c r="G32" s="790"/>
      <c r="H32" s="790"/>
      <c r="I32" s="790"/>
      <c r="J32" s="666" t="e">
        <f t="shared" si="4"/>
        <v>#DIV/0!</v>
      </c>
      <c r="K32" s="649" t="str">
        <f t="shared" si="5"/>
        <v>NA</v>
      </c>
    </row>
    <row r="33" spans="1:11" ht="15">
      <c r="A33" s="617" t="s">
        <v>1687</v>
      </c>
      <c r="B33" s="617"/>
      <c r="C33" s="790">
        <f aca="true" t="shared" si="6" ref="C33:I33">SUM(C22:C32)</f>
        <v>156174.2686</v>
      </c>
      <c r="D33" s="790">
        <f t="shared" si="6"/>
        <v>157199.58550000002</v>
      </c>
      <c r="E33" s="790">
        <f t="shared" si="6"/>
        <v>157335.41499999998</v>
      </c>
      <c r="F33" s="790">
        <f t="shared" si="6"/>
        <v>157974.8178</v>
      </c>
      <c r="G33" s="790">
        <f t="shared" si="6"/>
        <v>158459.6641</v>
      </c>
      <c r="H33" s="790">
        <f t="shared" si="6"/>
        <v>157940.78860000003</v>
      </c>
      <c r="I33" s="790">
        <f t="shared" si="6"/>
        <v>158344.52450000003</v>
      </c>
      <c r="J33" s="713">
        <f t="shared" si="4"/>
        <v>0.002340288820387162</v>
      </c>
      <c r="K33" s="654">
        <f t="shared" si="5"/>
        <v>0.01389637306743896</v>
      </c>
    </row>
    <row r="34" spans="1:11" ht="5.25" customHeight="1">
      <c r="A34" s="667"/>
      <c r="B34" s="667"/>
      <c r="C34" s="668"/>
      <c r="D34" s="668"/>
      <c r="E34" s="668"/>
      <c r="F34" s="668"/>
      <c r="G34" s="668"/>
      <c r="H34" s="668"/>
      <c r="I34" s="668"/>
      <c r="J34" s="669"/>
      <c r="K34" s="669"/>
    </row>
    <row r="35" spans="1:11" ht="15">
      <c r="A35" s="386" t="s">
        <v>585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</row>
    <row r="36" spans="1:11" ht="15">
      <c r="A36" s="386" t="s">
        <v>632</v>
      </c>
      <c r="B36" s="527"/>
      <c r="C36" s="527"/>
      <c r="D36" s="527"/>
      <c r="E36" s="527"/>
      <c r="F36" s="527"/>
      <c r="G36" s="527"/>
      <c r="H36" s="527"/>
      <c r="I36" s="670"/>
      <c r="J36" s="527"/>
      <c r="K36" s="527"/>
    </row>
    <row r="37" ht="15">
      <c r="I37" s="401"/>
    </row>
    <row r="38" spans="1:9" ht="15.75">
      <c r="A38" s="849" t="s">
        <v>22</v>
      </c>
      <c r="B38" s="849"/>
      <c r="C38" s="849"/>
      <c r="D38" s="849"/>
      <c r="E38" s="849"/>
      <c r="F38" s="849"/>
      <c r="G38" s="849"/>
      <c r="H38" s="849"/>
      <c r="I38" s="671"/>
    </row>
    <row r="39" spans="1:9" ht="15.75">
      <c r="A39" s="890" t="s">
        <v>1714</v>
      </c>
      <c r="B39" s="890"/>
      <c r="C39" s="890"/>
      <c r="D39" s="890"/>
      <c r="E39" s="890"/>
      <c r="F39" s="890"/>
      <c r="G39" s="890"/>
      <c r="H39" s="890"/>
      <c r="I39" s="672"/>
    </row>
    <row r="40" spans="1:9" ht="3" customHeight="1">
      <c r="A40" s="585"/>
      <c r="B40" s="585"/>
      <c r="C40" s="527"/>
      <c r="D40" s="527"/>
      <c r="E40" s="527"/>
      <c r="F40" s="527"/>
      <c r="G40" s="527"/>
      <c r="H40" s="527"/>
      <c r="I40" s="527"/>
    </row>
    <row r="41" spans="1:8" ht="15.75" thickBot="1">
      <c r="A41" s="902" t="s">
        <v>568</v>
      </c>
      <c r="B41" s="902" t="s">
        <v>638</v>
      </c>
      <c r="C41" s="903" t="s">
        <v>624</v>
      </c>
      <c r="D41" s="904" t="s">
        <v>571</v>
      </c>
      <c r="E41" s="905" t="s">
        <v>572</v>
      </c>
      <c r="F41" s="906"/>
      <c r="G41" s="906"/>
      <c r="H41" s="906"/>
    </row>
    <row r="42" spans="1:8" ht="15">
      <c r="A42" s="902"/>
      <c r="B42" s="902"/>
      <c r="C42" s="903"/>
      <c r="D42" s="904"/>
      <c r="E42" s="673" t="s">
        <v>573</v>
      </c>
      <c r="F42" s="673" t="s">
        <v>574</v>
      </c>
      <c r="G42" s="673" t="s">
        <v>575</v>
      </c>
      <c r="H42" s="673" t="s">
        <v>576</v>
      </c>
    </row>
    <row r="43" spans="1:8" ht="15">
      <c r="A43" s="899" t="s">
        <v>625</v>
      </c>
      <c r="B43" s="899"/>
      <c r="C43" s="899"/>
      <c r="D43" s="714"/>
      <c r="E43" s="715"/>
      <c r="F43" s="715"/>
      <c r="G43" s="715"/>
      <c r="H43" s="715"/>
    </row>
    <row r="44" spans="1:8" ht="15">
      <c r="A44" s="900" t="s">
        <v>1046</v>
      </c>
      <c r="B44" s="674" t="s">
        <v>1688</v>
      </c>
      <c r="C44" s="901">
        <v>154600016.5</v>
      </c>
      <c r="D44" s="714">
        <v>3</v>
      </c>
      <c r="E44" s="715">
        <v>0.163059</v>
      </c>
      <c r="F44" s="715">
        <v>0.08987</v>
      </c>
      <c r="G44" s="715">
        <v>0.064143</v>
      </c>
      <c r="H44" s="716">
        <v>0.05844800000000001</v>
      </c>
    </row>
    <row r="45" spans="1:8" ht="15">
      <c r="A45" s="900" t="s">
        <v>1046</v>
      </c>
      <c r="B45" s="674" t="s">
        <v>1689</v>
      </c>
      <c r="C45" s="901">
        <v>154600016.5</v>
      </c>
      <c r="D45" s="714">
        <v>4</v>
      </c>
      <c r="E45" s="715">
        <v>0.073717</v>
      </c>
      <c r="F45" s="715">
        <v>0.055506</v>
      </c>
      <c r="G45" s="715">
        <v>0.04940400000000001</v>
      </c>
      <c r="H45" s="716">
        <v>0.048717</v>
      </c>
    </row>
    <row r="46" spans="1:8" ht="15">
      <c r="A46" s="900" t="s">
        <v>1046</v>
      </c>
      <c r="B46" s="674" t="s">
        <v>1690</v>
      </c>
      <c r="C46" s="901">
        <v>154600016.5</v>
      </c>
      <c r="D46" s="714">
        <v>2</v>
      </c>
      <c r="E46" s="715">
        <v>0.163059</v>
      </c>
      <c r="F46" s="715">
        <v>0.08987</v>
      </c>
      <c r="G46" s="715">
        <v>0.064143</v>
      </c>
      <c r="H46" s="716">
        <v>0.05844800000000001</v>
      </c>
    </row>
    <row r="47" spans="1:8" ht="15">
      <c r="A47" s="900" t="s">
        <v>1046</v>
      </c>
      <c r="B47" s="674" t="s">
        <v>1691</v>
      </c>
      <c r="C47" s="901">
        <v>154600016.5</v>
      </c>
      <c r="D47" s="714">
        <v>2</v>
      </c>
      <c r="E47" s="715">
        <v>0.073717</v>
      </c>
      <c r="F47" s="715">
        <v>0.055506</v>
      </c>
      <c r="G47" s="715">
        <v>0.04940400000000001</v>
      </c>
      <c r="H47" s="716">
        <v>0.048717</v>
      </c>
    </row>
    <row r="48" spans="1:8" ht="15">
      <c r="A48" s="900" t="s">
        <v>1692</v>
      </c>
      <c r="B48" s="674" t="s">
        <v>1693</v>
      </c>
      <c r="C48" s="901">
        <v>190929081.16</v>
      </c>
      <c r="D48" s="714">
        <v>3</v>
      </c>
      <c r="E48" s="715">
        <v>0.006549</v>
      </c>
      <c r="F48" s="715">
        <v>-0.00029800000000000003</v>
      </c>
      <c r="G48" s="715">
        <v>-0.004372</v>
      </c>
      <c r="H48" s="716">
        <v>-0.000764</v>
      </c>
    </row>
    <row r="49" spans="1:8" ht="15">
      <c r="A49" s="900" t="s">
        <v>1692</v>
      </c>
      <c r="B49" s="674" t="s">
        <v>1694</v>
      </c>
      <c r="C49" s="901">
        <v>190929081.16</v>
      </c>
      <c r="D49" s="714">
        <v>4</v>
      </c>
      <c r="E49" s="715">
        <v>0.009052000000000001</v>
      </c>
      <c r="F49" s="715">
        <v>0.009042000000000001</v>
      </c>
      <c r="G49" s="715">
        <v>0.013510000000000001</v>
      </c>
      <c r="H49" s="716">
        <v>0.020109000000000002</v>
      </c>
    </row>
    <row r="50" spans="1:8" ht="409.5" customHeight="1" hidden="1">
      <c r="A50" s="675"/>
      <c r="B50" s="674"/>
      <c r="C50" s="676"/>
      <c r="D50" s="677"/>
      <c r="E50" s="678"/>
      <c r="F50" s="678"/>
      <c r="G50" s="678"/>
      <c r="H50" s="678"/>
    </row>
    <row r="51" spans="1:8" ht="409.5" customHeight="1" hidden="1">
      <c r="A51" s="675"/>
      <c r="B51" s="428"/>
      <c r="C51" s="676"/>
      <c r="D51" s="677"/>
      <c r="E51" s="678"/>
      <c r="F51" s="678"/>
      <c r="G51" s="678"/>
      <c r="H51" s="678"/>
    </row>
    <row r="52" spans="1:8" ht="409.5" customHeight="1" hidden="1">
      <c r="A52" s="675"/>
      <c r="B52" s="428"/>
      <c r="C52" s="676"/>
      <c r="D52" s="677"/>
      <c r="E52" s="678"/>
      <c r="F52" s="678"/>
      <c r="G52" s="678"/>
      <c r="H52" s="678"/>
    </row>
    <row r="53" spans="1:8" ht="409.5" customHeight="1" hidden="1">
      <c r="A53" s="675"/>
      <c r="B53" s="428"/>
      <c r="C53" s="676"/>
      <c r="D53" s="677"/>
      <c r="E53" s="678"/>
      <c r="F53" s="678"/>
      <c r="G53" s="678"/>
      <c r="H53" s="678"/>
    </row>
    <row r="54" spans="1:8" ht="409.5" customHeight="1" hidden="1">
      <c r="A54" s="675"/>
      <c r="B54" s="428"/>
      <c r="C54" s="676"/>
      <c r="D54" s="677"/>
      <c r="E54" s="678"/>
      <c r="F54" s="678"/>
      <c r="G54" s="678"/>
      <c r="H54" s="678"/>
    </row>
    <row r="55" spans="1:8" ht="409.5" customHeight="1" hidden="1">
      <c r="A55" s="675"/>
      <c r="B55" s="428"/>
      <c r="C55" s="676"/>
      <c r="D55" s="677"/>
      <c r="E55" s="678"/>
      <c r="F55" s="678"/>
      <c r="G55" s="678"/>
      <c r="H55" s="678"/>
    </row>
    <row r="56" spans="1:9" ht="3.75" customHeight="1">
      <c r="A56" s="667"/>
      <c r="B56" s="667"/>
      <c r="C56" s="667"/>
      <c r="D56" s="667"/>
      <c r="E56" s="667"/>
      <c r="F56" s="667"/>
      <c r="G56" s="667"/>
      <c r="H56" s="667"/>
      <c r="I56" s="679"/>
    </row>
    <row r="57" ht="15">
      <c r="A57" s="386" t="s">
        <v>585</v>
      </c>
    </row>
    <row r="59" spans="1:11" ht="15.75">
      <c r="A59" s="849" t="s">
        <v>23</v>
      </c>
      <c r="B59" s="849"/>
      <c r="C59" s="849"/>
      <c r="D59" s="849"/>
      <c r="E59" s="849"/>
      <c r="F59" s="849"/>
      <c r="G59" s="849"/>
      <c r="H59" s="849"/>
      <c r="I59" s="849"/>
      <c r="J59" s="849"/>
      <c r="K59" s="849"/>
    </row>
    <row r="60" spans="1:11" ht="15.75">
      <c r="A60" s="890" t="s">
        <v>1714</v>
      </c>
      <c r="B60" s="890"/>
      <c r="C60" s="890"/>
      <c r="D60" s="890"/>
      <c r="E60" s="890"/>
      <c r="F60" s="890"/>
      <c r="G60" s="890"/>
      <c r="H60" s="890"/>
      <c r="I60" s="890"/>
      <c r="J60" s="890"/>
      <c r="K60" s="890"/>
    </row>
    <row r="61" spans="1:11" ht="3" customHeight="1">
      <c r="A61" s="656"/>
      <c r="B61" s="656"/>
      <c r="C61" s="657"/>
      <c r="D61" s="657"/>
      <c r="E61" s="657"/>
      <c r="F61" s="657"/>
      <c r="G61" s="657"/>
      <c r="H61" s="657"/>
      <c r="I61" s="657"/>
      <c r="J61" s="680"/>
      <c r="K61" s="657"/>
    </row>
    <row r="62" spans="1:11" ht="47.25">
      <c r="A62" s="658" t="s">
        <v>568</v>
      </c>
      <c r="B62" s="659" t="s">
        <v>638</v>
      </c>
      <c r="C62" s="377">
        <v>41274</v>
      </c>
      <c r="D62" s="377">
        <v>41364</v>
      </c>
      <c r="E62" s="377">
        <v>41455</v>
      </c>
      <c r="F62" s="377">
        <v>41547</v>
      </c>
      <c r="G62" s="377">
        <v>41578</v>
      </c>
      <c r="H62" s="377">
        <v>41608</v>
      </c>
      <c r="I62" s="377">
        <v>41639</v>
      </c>
      <c r="J62" s="660" t="s">
        <v>586</v>
      </c>
      <c r="K62" s="661" t="s">
        <v>435</v>
      </c>
    </row>
    <row r="63" spans="1:11" ht="15">
      <c r="A63" s="717" t="s">
        <v>625</v>
      </c>
      <c r="B63" s="717"/>
      <c r="C63" s="718"/>
      <c r="D63" s="718"/>
      <c r="E63" s="718"/>
      <c r="F63" s="719"/>
      <c r="G63" s="719"/>
      <c r="H63" s="719"/>
      <c r="I63" s="719"/>
      <c r="J63" s="719"/>
      <c r="K63" s="719"/>
    </row>
    <row r="64" spans="1:11" ht="15">
      <c r="A64" s="675" t="s">
        <v>1046</v>
      </c>
      <c r="B64" s="675" t="s">
        <v>1695</v>
      </c>
      <c r="C64" s="681">
        <v>147047476.04</v>
      </c>
      <c r="D64" s="681">
        <v>149134300.79</v>
      </c>
      <c r="E64" s="681">
        <v>150824512.99</v>
      </c>
      <c r="F64" s="676">
        <v>152298489.13</v>
      </c>
      <c r="G64" s="676">
        <v>152761511.9</v>
      </c>
      <c r="H64" s="676">
        <v>153408582.85</v>
      </c>
      <c r="I64" s="676">
        <v>154600016.5</v>
      </c>
      <c r="J64" s="682">
        <f>(I64-F64)/F64</f>
        <v>0.015111951426093605</v>
      </c>
      <c r="K64" s="683">
        <f>IF(C64=0,"NA",(I64-C64)/C64)</f>
        <v>0.051361238311533886</v>
      </c>
    </row>
    <row r="65" spans="1:11" ht="15">
      <c r="A65" s="675" t="s">
        <v>1692</v>
      </c>
      <c r="B65" s="675" t="s">
        <v>1696</v>
      </c>
      <c r="C65" s="681">
        <v>165873464.51</v>
      </c>
      <c r="D65" s="681">
        <v>178872788.43</v>
      </c>
      <c r="E65" s="681">
        <v>189722035.38</v>
      </c>
      <c r="F65" s="676">
        <v>190524194.39</v>
      </c>
      <c r="G65" s="676">
        <v>190727567.4</v>
      </c>
      <c r="H65" s="676">
        <v>190778271.72</v>
      </c>
      <c r="I65" s="676">
        <v>190929081.16</v>
      </c>
      <c r="J65" s="682">
        <f>(I65-F65)/F65</f>
        <v>0.002125119968602066</v>
      </c>
      <c r="K65" s="683">
        <f>IF(C65=0,"NA",(I65-C65)/C65)</f>
        <v>0.15105259134736093</v>
      </c>
    </row>
    <row r="66" spans="1:11" ht="409.5" customHeight="1" hidden="1">
      <c r="A66" s="675"/>
      <c r="B66" s="675"/>
      <c r="C66" s="681"/>
      <c r="D66" s="681"/>
      <c r="E66" s="681"/>
      <c r="F66" s="676"/>
      <c r="G66" s="676"/>
      <c r="H66" s="676"/>
      <c r="I66" s="676"/>
      <c r="J66" s="682" t="e">
        <f>(I66-F66)/F66</f>
        <v>#DIV/0!</v>
      </c>
      <c r="K66" s="683" t="str">
        <f>IF(C66=0,"NA",(I66-C66)/C66)</f>
        <v>NA</v>
      </c>
    </row>
    <row r="67" spans="1:11" ht="409.5" customHeight="1" hidden="1">
      <c r="A67" s="675"/>
      <c r="B67" s="675"/>
      <c r="C67" s="681"/>
      <c r="D67" s="681"/>
      <c r="E67" s="681"/>
      <c r="F67" s="676"/>
      <c r="G67" s="676"/>
      <c r="H67" s="676"/>
      <c r="I67" s="676"/>
      <c r="J67" s="682" t="e">
        <f>(I67-F67)/F67</f>
        <v>#DIV/0!</v>
      </c>
      <c r="K67" s="683" t="str">
        <f>IF(C67=0,"NA",(I67-C67)/C67)</f>
        <v>NA</v>
      </c>
    </row>
    <row r="68" spans="1:11" ht="409.5" customHeight="1" hidden="1">
      <c r="A68" s="675"/>
      <c r="B68" s="675"/>
      <c r="C68" s="676"/>
      <c r="D68" s="676"/>
      <c r="E68" s="676"/>
      <c r="F68" s="676"/>
      <c r="G68" s="676"/>
      <c r="H68" s="676"/>
      <c r="I68" s="676"/>
      <c r="J68" s="682" t="e">
        <f>(I68-F68)/F68</f>
        <v>#DIV/0!</v>
      </c>
      <c r="K68" s="683" t="str">
        <f>IF(C68=0,"NA",(I68-C68)/C68)</f>
        <v>NA</v>
      </c>
    </row>
    <row r="69" spans="1:11" ht="4.5" customHeight="1">
      <c r="A69" s="667"/>
      <c r="B69" s="667"/>
      <c r="C69" s="667"/>
      <c r="D69" s="667"/>
      <c r="E69" s="667"/>
      <c r="F69" s="667"/>
      <c r="G69" s="667"/>
      <c r="H69" s="667"/>
      <c r="I69" s="667"/>
      <c r="J69" s="684"/>
      <c r="K69" s="684"/>
    </row>
    <row r="70" spans="1:11" ht="15">
      <c r="A70" s="386" t="s">
        <v>585</v>
      </c>
      <c r="B70" s="450"/>
      <c r="C70" s="580"/>
      <c r="D70" s="580"/>
      <c r="E70" s="580"/>
      <c r="F70" s="580"/>
      <c r="G70" s="580"/>
      <c r="H70" s="580"/>
      <c r="I70" s="580"/>
      <c r="J70" s="685"/>
      <c r="K70" s="685"/>
    </row>
    <row r="71" ht="15">
      <c r="A71" s="475" t="s">
        <v>1684</v>
      </c>
    </row>
    <row r="74" spans="1:11" ht="15.75">
      <c r="A74" s="849" t="s">
        <v>1523</v>
      </c>
      <c r="B74" s="849"/>
      <c r="C74" s="849"/>
      <c r="D74" s="849"/>
      <c r="E74" s="849"/>
      <c r="F74" s="849"/>
      <c r="G74" s="849"/>
      <c r="H74" s="849"/>
      <c r="I74" s="849"/>
      <c r="J74" s="849"/>
      <c r="K74" s="849"/>
    </row>
    <row r="75" spans="1:11" ht="15.75">
      <c r="A75" s="890" t="s">
        <v>1769</v>
      </c>
      <c r="B75" s="890"/>
      <c r="C75" s="890"/>
      <c r="D75" s="890"/>
      <c r="E75" s="890"/>
      <c r="F75" s="890"/>
      <c r="G75" s="890"/>
      <c r="H75" s="890"/>
      <c r="I75" s="890"/>
      <c r="J75" s="890"/>
      <c r="K75" s="890"/>
    </row>
    <row r="76" spans="1:11" ht="47.25">
      <c r="A76" s="658" t="s">
        <v>568</v>
      </c>
      <c r="B76" s="659" t="s">
        <v>638</v>
      </c>
      <c r="C76" s="551" t="s">
        <v>1400</v>
      </c>
      <c r="D76" s="551" t="s">
        <v>1490</v>
      </c>
      <c r="E76" s="686" t="s">
        <v>1596</v>
      </c>
      <c r="F76" s="598" t="s">
        <v>1699</v>
      </c>
      <c r="G76" s="687" t="s">
        <v>1774</v>
      </c>
      <c r="H76" s="598" t="s">
        <v>1775</v>
      </c>
      <c r="I76" s="598" t="s">
        <v>1776</v>
      </c>
      <c r="J76" s="660" t="s">
        <v>586</v>
      </c>
      <c r="K76" s="661" t="s">
        <v>435</v>
      </c>
    </row>
    <row r="77" spans="1:11" ht="15">
      <c r="A77" s="688" t="s">
        <v>625</v>
      </c>
      <c r="B77" s="476"/>
      <c r="C77" s="476"/>
      <c r="D77" s="476"/>
      <c r="E77" s="476"/>
      <c r="F77" s="476"/>
      <c r="G77" s="476"/>
      <c r="H77" s="476"/>
      <c r="I77" s="476"/>
      <c r="J77" s="476"/>
      <c r="K77" s="476"/>
    </row>
    <row r="78" spans="1:11" ht="15">
      <c r="A78" s="898" t="s">
        <v>579</v>
      </c>
      <c r="B78" s="701" t="s">
        <v>739</v>
      </c>
      <c r="C78" s="689">
        <v>590870.7092</v>
      </c>
      <c r="D78" s="689">
        <v>601738.8696</v>
      </c>
      <c r="E78" s="689">
        <v>608531.0772</v>
      </c>
      <c r="F78" s="689">
        <v>613048.61</v>
      </c>
      <c r="G78" s="689">
        <v>614232.1752</v>
      </c>
      <c r="H78" s="689">
        <v>617370.2956</v>
      </c>
      <c r="I78" s="689">
        <v>625838.2784</v>
      </c>
      <c r="J78" s="690">
        <f aca="true" t="shared" si="7" ref="J78:J83">(I78-F78)/F78</f>
        <v>0.020862405022009537</v>
      </c>
      <c r="K78" s="690">
        <f aca="true" t="shared" si="8" ref="K78:K83">(I78-C78)/C78</f>
        <v>0.05917973027863184</v>
      </c>
    </row>
    <row r="79" spans="1:11" ht="15">
      <c r="A79" s="898"/>
      <c r="B79" s="691" t="s">
        <v>740</v>
      </c>
      <c r="C79" s="689">
        <v>587495.4552</v>
      </c>
      <c r="D79" s="689">
        <v>595212.4953</v>
      </c>
      <c r="E79" s="689">
        <v>601966.1027</v>
      </c>
      <c r="F79" s="689">
        <v>608206.5969</v>
      </c>
      <c r="G79" s="689">
        <v>610224.7104</v>
      </c>
      <c r="H79" s="689">
        <v>612675.9073</v>
      </c>
      <c r="I79" s="689">
        <v>616515.1253</v>
      </c>
      <c r="J79" s="690">
        <f t="shared" si="7"/>
        <v>0.013660700890697543</v>
      </c>
      <c r="K79" s="690">
        <f t="shared" si="8"/>
        <v>0.049395565264621286</v>
      </c>
    </row>
    <row r="80" spans="1:11" ht="15">
      <c r="A80" s="898"/>
      <c r="B80" s="691" t="s">
        <v>741</v>
      </c>
      <c r="C80" s="689">
        <v>590870.7092</v>
      </c>
      <c r="D80" s="689">
        <v>601738.8696</v>
      </c>
      <c r="E80" s="689">
        <v>608531.0772</v>
      </c>
      <c r="F80" s="689">
        <v>613048.61</v>
      </c>
      <c r="G80" s="689">
        <v>614232.1752</v>
      </c>
      <c r="H80" s="689">
        <v>617370.2956</v>
      </c>
      <c r="I80" s="689">
        <v>625838.2784</v>
      </c>
      <c r="J80" s="690">
        <f t="shared" si="7"/>
        <v>0.020862405022009537</v>
      </c>
      <c r="K80" s="690">
        <f t="shared" si="8"/>
        <v>0.05917973027863184</v>
      </c>
    </row>
    <row r="81" spans="1:11" ht="15">
      <c r="A81" s="898"/>
      <c r="B81" s="691" t="s">
        <v>742</v>
      </c>
      <c r="C81" s="689">
        <v>587495.4552</v>
      </c>
      <c r="D81" s="689">
        <v>595212.4953</v>
      </c>
      <c r="E81" s="689">
        <v>601966.1027</v>
      </c>
      <c r="F81" s="689">
        <v>608206.5969</v>
      </c>
      <c r="G81" s="689">
        <v>610224.7104</v>
      </c>
      <c r="H81" s="689">
        <v>612675.9073</v>
      </c>
      <c r="I81" s="689">
        <v>616515.1253</v>
      </c>
      <c r="J81" s="690">
        <f t="shared" si="7"/>
        <v>0.013660700890697543</v>
      </c>
      <c r="K81" s="690">
        <f t="shared" si="8"/>
        <v>0.049395565264621286</v>
      </c>
    </row>
    <row r="82" spans="1:11" ht="15">
      <c r="A82" s="898" t="s">
        <v>1244</v>
      </c>
      <c r="B82" s="691" t="s">
        <v>1245</v>
      </c>
      <c r="C82" s="689">
        <v>10010.2212</v>
      </c>
      <c r="D82" s="689">
        <v>10000.1089</v>
      </c>
      <c r="E82" s="689">
        <v>10023.0619</v>
      </c>
      <c r="F82" s="689">
        <v>10006.2019</v>
      </c>
      <c r="G82" s="689">
        <v>10003.716</v>
      </c>
      <c r="H82" s="689">
        <v>10000</v>
      </c>
      <c r="I82" s="689">
        <v>10005.4576</v>
      </c>
      <c r="J82" s="690">
        <f t="shared" si="7"/>
        <v>-7.438386786901572E-05</v>
      </c>
      <c r="K82" s="690">
        <f t="shared" si="8"/>
        <v>-0.0004758736000759128</v>
      </c>
    </row>
    <row r="83" spans="1:11" ht="15">
      <c r="A83" s="898"/>
      <c r="B83" s="691" t="s">
        <v>1246</v>
      </c>
      <c r="C83" s="689">
        <v>10023.3064</v>
      </c>
      <c r="D83" s="689">
        <v>10116.1683</v>
      </c>
      <c r="E83" s="689">
        <v>10156.9375</v>
      </c>
      <c r="F83" s="689">
        <v>10205.0485</v>
      </c>
      <c r="G83" s="689">
        <v>10217.0902</v>
      </c>
      <c r="H83" s="689">
        <v>10220.3624</v>
      </c>
      <c r="I83" s="689">
        <v>10228.655</v>
      </c>
      <c r="J83" s="690">
        <f t="shared" si="7"/>
        <v>0.0023132178156722986</v>
      </c>
      <c r="K83" s="690">
        <f t="shared" si="8"/>
        <v>0.02048711191748076</v>
      </c>
    </row>
    <row r="84" spans="1:11" ht="15">
      <c r="A84" s="667"/>
      <c r="B84" s="667"/>
      <c r="C84" s="667"/>
      <c r="D84" s="667"/>
      <c r="E84" s="667"/>
      <c r="F84" s="667"/>
      <c r="G84" s="667"/>
      <c r="H84" s="667"/>
      <c r="I84" s="667"/>
      <c r="J84" s="667"/>
      <c r="K84" s="667"/>
    </row>
    <row r="85" ht="15">
      <c r="A85" s="386" t="s">
        <v>585</v>
      </c>
    </row>
  </sheetData>
  <sheetProtection/>
  <mergeCells count="20">
    <mergeCell ref="A59:K59"/>
    <mergeCell ref="A1:K1"/>
    <mergeCell ref="A2:K2"/>
    <mergeCell ref="A38:H38"/>
    <mergeCell ref="A39:H39"/>
    <mergeCell ref="A41:A42"/>
    <mergeCell ref="B41:B42"/>
    <mergeCell ref="C41:C42"/>
    <mergeCell ref="D41:D42"/>
    <mergeCell ref="E41:H41"/>
    <mergeCell ref="A60:K60"/>
    <mergeCell ref="A74:K74"/>
    <mergeCell ref="A75:K75"/>
    <mergeCell ref="A78:A81"/>
    <mergeCell ref="A82:A83"/>
    <mergeCell ref="A43:C43"/>
    <mergeCell ref="A44:A47"/>
    <mergeCell ref="C44:C47"/>
    <mergeCell ref="A48:A49"/>
    <mergeCell ref="C48:C49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174"/>
  <sheetViews>
    <sheetView zoomScale="75" zoomScaleNormal="75" zoomScalePageLayoutView="0" workbookViewId="0" topLeftCell="H1">
      <selection activeCell="A2" sqref="A2:AG2"/>
    </sheetView>
  </sheetViews>
  <sheetFormatPr defaultColWidth="11.421875" defaultRowHeight="12.75"/>
  <cols>
    <col min="1" max="1" width="13.57421875" style="334" customWidth="1"/>
    <col min="2" max="2" width="11.421875" style="334" customWidth="1"/>
    <col min="3" max="32" width="14.00390625" style="334" customWidth="1"/>
    <col min="33" max="33" width="14.8515625" style="334" bestFit="1" customWidth="1"/>
    <col min="34" max="16384" width="11.421875" style="334" customWidth="1"/>
  </cols>
  <sheetData>
    <row r="1" spans="1:33" ht="15.75">
      <c r="A1" s="913" t="s">
        <v>1799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</row>
    <row r="2" spans="1:33" ht="15.75">
      <c r="A2" s="913" t="s">
        <v>1714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</row>
    <row r="3" spans="1:33" ht="15.75">
      <c r="A3" s="914"/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</row>
    <row r="4" ht="3.75" customHeight="1"/>
    <row r="5" spans="1:33" ht="15">
      <c r="A5" s="198" t="s">
        <v>568</v>
      </c>
      <c r="B5" s="199"/>
      <c r="C5" s="915" t="s">
        <v>577</v>
      </c>
      <c r="D5" s="915"/>
      <c r="E5" s="915"/>
      <c r="F5" s="915"/>
      <c r="G5" s="916" t="s">
        <v>578</v>
      </c>
      <c r="H5" s="909"/>
      <c r="I5" s="909"/>
      <c r="J5" s="702"/>
      <c r="K5" s="916" t="s">
        <v>579</v>
      </c>
      <c r="L5" s="909"/>
      <c r="M5" s="909"/>
      <c r="N5" s="909"/>
      <c r="O5" s="909"/>
      <c r="P5" s="909"/>
      <c r="Q5" s="910"/>
      <c r="R5" s="907" t="s">
        <v>580</v>
      </c>
      <c r="S5" s="907"/>
      <c r="T5" s="907"/>
      <c r="U5" s="907"/>
      <c r="V5" s="907"/>
      <c r="W5" s="908" t="s">
        <v>581</v>
      </c>
      <c r="X5" s="909"/>
      <c r="Y5" s="909"/>
      <c r="Z5" s="909"/>
      <c r="AA5" s="910"/>
      <c r="AB5" s="907" t="s">
        <v>582</v>
      </c>
      <c r="AC5" s="907"/>
      <c r="AD5" s="907"/>
      <c r="AE5" s="908" t="s">
        <v>639</v>
      </c>
      <c r="AF5" s="911"/>
      <c r="AG5" s="912" t="s">
        <v>33</v>
      </c>
    </row>
    <row r="6" spans="1:33" ht="15">
      <c r="A6" s="198" t="s">
        <v>640</v>
      </c>
      <c r="B6" s="199"/>
      <c r="C6" s="282" t="s">
        <v>593</v>
      </c>
      <c r="D6" s="282" t="s">
        <v>590</v>
      </c>
      <c r="E6" s="282" t="s">
        <v>588</v>
      </c>
      <c r="F6" s="282" t="s">
        <v>641</v>
      </c>
      <c r="G6" s="283" t="s">
        <v>594</v>
      </c>
      <c r="H6" s="282" t="s">
        <v>597</v>
      </c>
      <c r="I6" s="282" t="s">
        <v>603</v>
      </c>
      <c r="J6" s="282" t="s">
        <v>1777</v>
      </c>
      <c r="K6" s="284" t="s">
        <v>642</v>
      </c>
      <c r="L6" s="285" t="s">
        <v>610</v>
      </c>
      <c r="M6" s="285" t="s">
        <v>605</v>
      </c>
      <c r="N6" s="285" t="s">
        <v>607</v>
      </c>
      <c r="O6" s="285" t="s">
        <v>609</v>
      </c>
      <c r="P6" s="285" t="s">
        <v>643</v>
      </c>
      <c r="Q6" s="285" t="s">
        <v>1113</v>
      </c>
      <c r="R6" s="285" t="s">
        <v>614</v>
      </c>
      <c r="S6" s="285" t="s">
        <v>611</v>
      </c>
      <c r="T6" s="285" t="s">
        <v>612</v>
      </c>
      <c r="U6" s="285" t="s">
        <v>613</v>
      </c>
      <c r="V6" s="285" t="s">
        <v>644</v>
      </c>
      <c r="W6" s="285" t="s">
        <v>615</v>
      </c>
      <c r="X6" s="285" t="s">
        <v>617</v>
      </c>
      <c r="Y6" s="285" t="s">
        <v>618</v>
      </c>
      <c r="Z6" s="285" t="s">
        <v>645</v>
      </c>
      <c r="AA6" s="285" t="s">
        <v>1114</v>
      </c>
      <c r="AB6" s="285" t="s">
        <v>620</v>
      </c>
      <c r="AC6" s="285" t="s">
        <v>619</v>
      </c>
      <c r="AD6" s="285" t="s">
        <v>646</v>
      </c>
      <c r="AE6" s="285" t="s">
        <v>647</v>
      </c>
      <c r="AF6" s="282" t="s">
        <v>892</v>
      </c>
      <c r="AG6" s="912"/>
    </row>
    <row r="7" spans="1:33" ht="3" customHeight="1">
      <c r="A7" s="130"/>
      <c r="B7" s="131"/>
      <c r="C7" s="13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</row>
    <row r="8" spans="1:33" ht="15">
      <c r="A8" s="133" t="s">
        <v>648</v>
      </c>
      <c r="B8" s="720"/>
      <c r="C8" s="722">
        <f aca="true" t="shared" si="0" ref="C8:AF8">SUM(C9:C27)</f>
        <v>0</v>
      </c>
      <c r="D8" s="722">
        <f t="shared" si="0"/>
        <v>243549.51</v>
      </c>
      <c r="E8" s="722">
        <f t="shared" si="0"/>
        <v>0</v>
      </c>
      <c r="F8" s="722">
        <f t="shared" si="0"/>
        <v>0</v>
      </c>
      <c r="G8" s="722">
        <f t="shared" si="0"/>
        <v>0</v>
      </c>
      <c r="H8" s="722">
        <f t="shared" si="0"/>
        <v>0</v>
      </c>
      <c r="I8" s="722">
        <f t="shared" si="0"/>
        <v>0</v>
      </c>
      <c r="J8" s="722">
        <f t="shared" si="0"/>
        <v>0</v>
      </c>
      <c r="K8" s="722">
        <f t="shared" si="0"/>
        <v>0</v>
      </c>
      <c r="L8" s="722">
        <f t="shared" si="0"/>
        <v>0</v>
      </c>
      <c r="M8" s="722">
        <f t="shared" si="0"/>
        <v>0</v>
      </c>
      <c r="N8" s="722">
        <f t="shared" si="0"/>
        <v>0</v>
      </c>
      <c r="O8" s="722">
        <f t="shared" si="0"/>
        <v>0</v>
      </c>
      <c r="P8" s="722">
        <f t="shared" si="0"/>
        <v>0</v>
      </c>
      <c r="Q8" s="722">
        <f t="shared" si="0"/>
        <v>0</v>
      </c>
      <c r="R8" s="722">
        <f t="shared" si="0"/>
        <v>0</v>
      </c>
      <c r="S8" s="722">
        <f t="shared" si="0"/>
        <v>0</v>
      </c>
      <c r="T8" s="722">
        <f t="shared" si="0"/>
        <v>0</v>
      </c>
      <c r="U8" s="722">
        <f t="shared" si="0"/>
        <v>0</v>
      </c>
      <c r="V8" s="722">
        <f t="shared" si="0"/>
        <v>137201.17</v>
      </c>
      <c r="W8" s="722">
        <f t="shared" si="0"/>
        <v>314852.47000000003</v>
      </c>
      <c r="X8" s="722">
        <f t="shared" si="0"/>
        <v>0</v>
      </c>
      <c r="Y8" s="722">
        <f t="shared" si="0"/>
        <v>0</v>
      </c>
      <c r="Z8" s="722">
        <f t="shared" si="0"/>
        <v>0</v>
      </c>
      <c r="AA8" s="722">
        <f t="shared" si="0"/>
        <v>549125.0900000001</v>
      </c>
      <c r="AB8" s="722">
        <f t="shared" si="0"/>
        <v>0</v>
      </c>
      <c r="AC8" s="722">
        <f t="shared" si="0"/>
        <v>773579.95</v>
      </c>
      <c r="AD8" s="722">
        <f t="shared" si="0"/>
        <v>0</v>
      </c>
      <c r="AE8" s="722">
        <f t="shared" si="0"/>
        <v>0</v>
      </c>
      <c r="AF8" s="722">
        <f t="shared" si="0"/>
        <v>0</v>
      </c>
      <c r="AG8" s="723">
        <f aca="true" t="shared" si="1" ref="AG8:AG71">SUM(B8:AF8)</f>
        <v>2018308.1900000002</v>
      </c>
    </row>
    <row r="9" spans="1:33" ht="15">
      <c r="A9" s="134"/>
      <c r="B9" s="135" t="s">
        <v>508</v>
      </c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  <c r="V9" s="724"/>
      <c r="W9" s="724">
        <v>2392.17</v>
      </c>
      <c r="X9" s="724"/>
      <c r="Y9" s="724"/>
      <c r="Z9" s="724"/>
      <c r="AA9" s="724">
        <v>182711.58</v>
      </c>
      <c r="AB9" s="724"/>
      <c r="AC9" s="724">
        <v>738526.45</v>
      </c>
      <c r="AD9" s="724"/>
      <c r="AE9" s="724"/>
      <c r="AF9" s="724"/>
      <c r="AG9" s="724">
        <f t="shared" si="1"/>
        <v>923630.2</v>
      </c>
    </row>
    <row r="10" spans="1:33" ht="15">
      <c r="A10" s="134"/>
      <c r="B10" s="135" t="s">
        <v>509</v>
      </c>
      <c r="C10" s="724"/>
      <c r="D10" s="724"/>
      <c r="E10" s="724"/>
      <c r="F10" s="787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>
        <v>112083.97</v>
      </c>
      <c r="AB10" s="724"/>
      <c r="AC10" s="724"/>
      <c r="AD10" s="724"/>
      <c r="AE10" s="724"/>
      <c r="AF10" s="724"/>
      <c r="AG10" s="724">
        <f t="shared" si="1"/>
        <v>112083.97</v>
      </c>
    </row>
    <row r="11" spans="1:33" ht="15">
      <c r="A11" s="134"/>
      <c r="B11" s="135" t="s">
        <v>497</v>
      </c>
      <c r="C11" s="724"/>
      <c r="D11" s="724">
        <v>3095.02</v>
      </c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>
        <f t="shared" si="1"/>
        <v>3095.02</v>
      </c>
    </row>
    <row r="12" spans="1:33" ht="15">
      <c r="A12" s="134"/>
      <c r="B12" s="135" t="s">
        <v>498</v>
      </c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24"/>
      <c r="T12" s="724"/>
      <c r="U12" s="724"/>
      <c r="V12" s="724">
        <v>137201.17</v>
      </c>
      <c r="W12" s="724"/>
      <c r="X12" s="724"/>
      <c r="Y12" s="724"/>
      <c r="Z12" s="724"/>
      <c r="AA12" s="724"/>
      <c r="AB12" s="724"/>
      <c r="AC12" s="724"/>
      <c r="AD12" s="724"/>
      <c r="AE12" s="724"/>
      <c r="AF12" s="724"/>
      <c r="AG12" s="724">
        <f t="shared" si="1"/>
        <v>137201.17</v>
      </c>
    </row>
    <row r="13" spans="1:33" ht="15">
      <c r="A13" s="134"/>
      <c r="B13" s="135" t="s">
        <v>305</v>
      </c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>
        <v>144843.84</v>
      </c>
      <c r="X13" s="724"/>
      <c r="Y13" s="724"/>
      <c r="Z13" s="724"/>
      <c r="AA13" s="724">
        <v>156884.21</v>
      </c>
      <c r="AB13" s="724"/>
      <c r="AC13" s="724"/>
      <c r="AD13" s="724"/>
      <c r="AE13" s="724"/>
      <c r="AF13" s="724"/>
      <c r="AG13" s="724">
        <f t="shared" si="1"/>
        <v>301728.05</v>
      </c>
    </row>
    <row r="14" spans="1:33" ht="15">
      <c r="A14" s="134"/>
      <c r="B14" s="135" t="s">
        <v>307</v>
      </c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>
        <v>159837.27</v>
      </c>
      <c r="X14" s="724"/>
      <c r="Y14" s="724"/>
      <c r="Z14" s="724"/>
      <c r="AA14" s="724"/>
      <c r="AB14" s="724"/>
      <c r="AC14" s="724">
        <v>35053.5</v>
      </c>
      <c r="AD14" s="724"/>
      <c r="AE14" s="724"/>
      <c r="AF14" s="724"/>
      <c r="AG14" s="724">
        <f t="shared" si="1"/>
        <v>194890.77</v>
      </c>
    </row>
    <row r="15" spans="1:33" ht="15">
      <c r="A15" s="134"/>
      <c r="B15" s="135" t="s">
        <v>350</v>
      </c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>
        <v>31425.78</v>
      </c>
      <c r="AB15" s="724"/>
      <c r="AC15" s="724"/>
      <c r="AD15" s="724"/>
      <c r="AE15" s="724"/>
      <c r="AF15" s="724"/>
      <c r="AG15" s="724">
        <f t="shared" si="1"/>
        <v>31425.78</v>
      </c>
    </row>
    <row r="16" spans="1:33" ht="15">
      <c r="A16" s="134"/>
      <c r="B16" s="135" t="s">
        <v>332</v>
      </c>
      <c r="C16" s="724"/>
      <c r="D16" s="724">
        <v>179290.76</v>
      </c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4"/>
      <c r="Q16" s="724"/>
      <c r="R16" s="724"/>
      <c r="S16" s="724"/>
      <c r="T16" s="724"/>
      <c r="U16" s="724"/>
      <c r="V16" s="724"/>
      <c r="W16" s="724"/>
      <c r="X16" s="724"/>
      <c r="Y16" s="724"/>
      <c r="Z16" s="724"/>
      <c r="AA16" s="724">
        <v>66019.55</v>
      </c>
      <c r="AB16" s="724"/>
      <c r="AC16" s="724"/>
      <c r="AD16" s="724"/>
      <c r="AE16" s="724"/>
      <c r="AF16" s="724"/>
      <c r="AG16" s="724">
        <f t="shared" si="1"/>
        <v>245310.31</v>
      </c>
    </row>
    <row r="17" spans="1:33" ht="15">
      <c r="A17" s="134"/>
      <c r="B17" s="135" t="s">
        <v>207</v>
      </c>
      <c r="C17" s="724"/>
      <c r="D17" s="724">
        <v>55743.73</v>
      </c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>
        <f t="shared" si="1"/>
        <v>55743.73</v>
      </c>
    </row>
    <row r="18" spans="1:33" ht="15">
      <c r="A18" s="134"/>
      <c r="B18" s="135" t="s">
        <v>311</v>
      </c>
      <c r="C18" s="724"/>
      <c r="D18" s="724">
        <v>5420</v>
      </c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>
        <f t="shared" si="1"/>
        <v>5420</v>
      </c>
    </row>
    <row r="19" spans="1:33" ht="15">
      <c r="A19" s="134"/>
      <c r="B19" s="135" t="s">
        <v>340</v>
      </c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>
        <v>7779.19</v>
      </c>
      <c r="X19" s="724"/>
      <c r="Y19" s="724"/>
      <c r="Z19" s="724"/>
      <c r="AA19" s="724"/>
      <c r="AB19" s="724"/>
      <c r="AC19" s="724"/>
      <c r="AD19" s="724"/>
      <c r="AE19" s="724"/>
      <c r="AF19" s="724"/>
      <c r="AG19" s="724">
        <f t="shared" si="1"/>
        <v>7779.19</v>
      </c>
    </row>
    <row r="20" spans="1:33" ht="409.5" customHeight="1" hidden="1">
      <c r="A20" s="134"/>
      <c r="B20" s="135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>
        <f t="shared" si="1"/>
        <v>0</v>
      </c>
    </row>
    <row r="21" spans="1:33" ht="409.5" customHeight="1" hidden="1">
      <c r="A21" s="134"/>
      <c r="B21" s="135"/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4"/>
      <c r="AE21" s="724"/>
      <c r="AF21" s="724"/>
      <c r="AG21" s="724">
        <f t="shared" si="1"/>
        <v>0</v>
      </c>
    </row>
    <row r="22" spans="1:33" ht="409.5" customHeight="1" hidden="1">
      <c r="A22" s="134"/>
      <c r="B22" s="135"/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>
        <f t="shared" si="1"/>
        <v>0</v>
      </c>
    </row>
    <row r="23" spans="1:33" ht="409.5" customHeight="1" hidden="1">
      <c r="A23" s="134"/>
      <c r="B23" s="135"/>
      <c r="C23" s="724"/>
      <c r="D23" s="724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4"/>
      <c r="AG23" s="724">
        <f t="shared" si="1"/>
        <v>0</v>
      </c>
    </row>
    <row r="24" spans="1:33" ht="409.5" customHeight="1" hidden="1">
      <c r="A24" s="134"/>
      <c r="B24" s="135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4"/>
      <c r="AG24" s="724">
        <f t="shared" si="1"/>
        <v>0</v>
      </c>
    </row>
    <row r="25" spans="1:33" ht="409.5" customHeight="1" hidden="1">
      <c r="A25" s="134"/>
      <c r="B25" s="135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>
        <f t="shared" si="1"/>
        <v>0</v>
      </c>
    </row>
    <row r="26" spans="1:33" ht="409.5" customHeight="1" hidden="1">
      <c r="A26" s="134"/>
      <c r="B26" s="135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>
        <f t="shared" si="1"/>
        <v>0</v>
      </c>
    </row>
    <row r="27" spans="1:33" ht="409.5" customHeight="1" hidden="1">
      <c r="A27" s="134"/>
      <c r="B27" s="135"/>
      <c r="C27" s="724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4"/>
      <c r="U27" s="724"/>
      <c r="V27" s="724"/>
      <c r="W27" s="724"/>
      <c r="X27" s="724"/>
      <c r="Y27" s="724"/>
      <c r="Z27" s="724"/>
      <c r="AA27" s="724"/>
      <c r="AB27" s="724"/>
      <c r="AC27" s="724"/>
      <c r="AD27" s="724"/>
      <c r="AE27" s="724"/>
      <c r="AF27" s="724"/>
      <c r="AG27" s="724">
        <f t="shared" si="1"/>
        <v>0</v>
      </c>
    </row>
    <row r="28" spans="1:33" ht="15">
      <c r="A28" s="133" t="s">
        <v>488</v>
      </c>
      <c r="B28" s="720"/>
      <c r="C28" s="722">
        <f aca="true" t="shared" si="2" ref="C28:AF28">SUM(C29:C39)</f>
        <v>609496.65</v>
      </c>
      <c r="D28" s="722">
        <f t="shared" si="2"/>
        <v>1809361.3900000001</v>
      </c>
      <c r="E28" s="722">
        <f t="shared" si="2"/>
        <v>2406625.06</v>
      </c>
      <c r="F28" s="722">
        <f t="shared" si="2"/>
        <v>1088694.4300000002</v>
      </c>
      <c r="G28" s="722">
        <f t="shared" si="2"/>
        <v>651894.03</v>
      </c>
      <c r="H28" s="722">
        <f t="shared" si="2"/>
        <v>1015896</v>
      </c>
      <c r="I28" s="722">
        <f t="shared" si="2"/>
        <v>980980.7000000001</v>
      </c>
      <c r="J28" s="722">
        <f t="shared" si="2"/>
        <v>0</v>
      </c>
      <c r="K28" s="722">
        <f t="shared" si="2"/>
        <v>2118398.13</v>
      </c>
      <c r="L28" s="722">
        <f t="shared" si="2"/>
        <v>220246.14</v>
      </c>
      <c r="M28" s="722">
        <f t="shared" si="2"/>
        <v>1328036.7</v>
      </c>
      <c r="N28" s="722">
        <f t="shared" si="2"/>
        <v>2128345.21</v>
      </c>
      <c r="O28" s="722">
        <f t="shared" si="2"/>
        <v>2316233.66</v>
      </c>
      <c r="P28" s="722">
        <f t="shared" si="2"/>
        <v>0</v>
      </c>
      <c r="Q28" s="722">
        <f t="shared" si="2"/>
        <v>951929.7</v>
      </c>
      <c r="R28" s="722">
        <f t="shared" si="2"/>
        <v>1752844.9</v>
      </c>
      <c r="S28" s="722">
        <f t="shared" si="2"/>
        <v>1765774.04</v>
      </c>
      <c r="T28" s="722">
        <f t="shared" si="2"/>
        <v>1404930.14</v>
      </c>
      <c r="U28" s="722">
        <f t="shared" si="2"/>
        <v>3652412.78</v>
      </c>
      <c r="V28" s="722">
        <f t="shared" si="2"/>
        <v>574584.76</v>
      </c>
      <c r="W28" s="722">
        <f t="shared" si="2"/>
        <v>1440769.6</v>
      </c>
      <c r="X28" s="722">
        <f t="shared" si="2"/>
        <v>3379398.07</v>
      </c>
      <c r="Y28" s="722">
        <f t="shared" si="2"/>
        <v>0</v>
      </c>
      <c r="Z28" s="722">
        <f t="shared" si="2"/>
        <v>429871.17</v>
      </c>
      <c r="AA28" s="722">
        <f t="shared" si="2"/>
        <v>0</v>
      </c>
      <c r="AB28" s="722">
        <f t="shared" si="2"/>
        <v>376105.83</v>
      </c>
      <c r="AC28" s="722">
        <f t="shared" si="2"/>
        <v>1211268</v>
      </c>
      <c r="AD28" s="722">
        <f t="shared" si="2"/>
        <v>1065518.22</v>
      </c>
      <c r="AE28" s="722">
        <f t="shared" si="2"/>
        <v>0</v>
      </c>
      <c r="AF28" s="722">
        <f t="shared" si="2"/>
        <v>0</v>
      </c>
      <c r="AG28" s="723">
        <f t="shared" si="1"/>
        <v>34679615.31</v>
      </c>
    </row>
    <row r="29" spans="1:33" ht="15">
      <c r="A29" s="134"/>
      <c r="B29" s="135" t="s">
        <v>496</v>
      </c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>
        <v>429871.17</v>
      </c>
      <c r="Y29" s="724"/>
      <c r="Z29" s="724">
        <v>429871.17</v>
      </c>
      <c r="AA29" s="724"/>
      <c r="AB29" s="724"/>
      <c r="AC29" s="724"/>
      <c r="AD29" s="724"/>
      <c r="AE29" s="724"/>
      <c r="AF29" s="724"/>
      <c r="AG29" s="724">
        <f t="shared" si="1"/>
        <v>859742.34</v>
      </c>
    </row>
    <row r="30" spans="1:33" ht="15">
      <c r="A30" s="134"/>
      <c r="B30" s="135" t="s">
        <v>508</v>
      </c>
      <c r="C30" s="724"/>
      <c r="D30" s="724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>
        <v>498391.43</v>
      </c>
      <c r="S30" s="724">
        <v>58826.67</v>
      </c>
      <c r="T30" s="724"/>
      <c r="U30" s="724"/>
      <c r="V30" s="724">
        <v>221935.5</v>
      </c>
      <c r="W30" s="724"/>
      <c r="X30" s="724"/>
      <c r="Y30" s="724"/>
      <c r="Z30" s="724"/>
      <c r="AA30" s="724"/>
      <c r="AB30" s="724"/>
      <c r="AC30" s="724"/>
      <c r="AD30" s="724">
        <v>147957</v>
      </c>
      <c r="AE30" s="724"/>
      <c r="AF30" s="724"/>
      <c r="AG30" s="724">
        <f t="shared" si="1"/>
        <v>927110.6</v>
      </c>
    </row>
    <row r="31" spans="1:33" ht="15">
      <c r="A31" s="134"/>
      <c r="B31" s="135" t="s">
        <v>498</v>
      </c>
      <c r="C31" s="724"/>
      <c r="D31" s="724">
        <v>1095088.79</v>
      </c>
      <c r="E31" s="724">
        <v>2113979</v>
      </c>
      <c r="F31" s="724"/>
      <c r="G31" s="724">
        <v>505571</v>
      </c>
      <c r="H31" s="724">
        <v>1015896</v>
      </c>
      <c r="I31" s="724"/>
      <c r="J31" s="724"/>
      <c r="K31" s="724"/>
      <c r="L31" s="724"/>
      <c r="M31" s="724">
        <v>1328036.7</v>
      </c>
      <c r="N31" s="724">
        <v>856239</v>
      </c>
      <c r="O31" s="724">
        <v>1007340</v>
      </c>
      <c r="P31" s="724"/>
      <c r="Q31" s="724">
        <v>565010.6</v>
      </c>
      <c r="R31" s="724"/>
      <c r="S31" s="724">
        <v>1706947.37</v>
      </c>
      <c r="T31" s="724">
        <v>1404930.14</v>
      </c>
      <c r="U31" s="724">
        <v>3652412.78</v>
      </c>
      <c r="V31" s="724"/>
      <c r="W31" s="724">
        <v>1440769.6</v>
      </c>
      <c r="X31" s="724">
        <v>2949526.9</v>
      </c>
      <c r="Y31" s="724"/>
      <c r="Z31" s="724"/>
      <c r="AA31" s="724"/>
      <c r="AB31" s="724">
        <v>50469.5</v>
      </c>
      <c r="AC31" s="724">
        <v>1211268</v>
      </c>
      <c r="AD31" s="724"/>
      <c r="AE31" s="724"/>
      <c r="AF31" s="724"/>
      <c r="AG31" s="724">
        <f t="shared" si="1"/>
        <v>20903485.38</v>
      </c>
    </row>
    <row r="32" spans="1:33" ht="15">
      <c r="A32" s="134"/>
      <c r="B32" s="135" t="s">
        <v>499</v>
      </c>
      <c r="C32" s="724">
        <v>161115.31</v>
      </c>
      <c r="D32" s="724"/>
      <c r="E32" s="724"/>
      <c r="F32" s="724">
        <v>161115.31</v>
      </c>
      <c r="G32" s="724"/>
      <c r="H32" s="724"/>
      <c r="I32" s="724">
        <v>330357.14</v>
      </c>
      <c r="J32" s="724"/>
      <c r="K32" s="724">
        <v>2118398.13</v>
      </c>
      <c r="L32" s="724"/>
      <c r="M32" s="724"/>
      <c r="N32" s="724">
        <v>555615.82</v>
      </c>
      <c r="O32" s="724">
        <v>1015232.14</v>
      </c>
      <c r="P32" s="724"/>
      <c r="Q32" s="724">
        <v>386919.1</v>
      </c>
      <c r="R32" s="724">
        <v>1254453.47</v>
      </c>
      <c r="S32" s="724"/>
      <c r="T32" s="724"/>
      <c r="U32" s="724"/>
      <c r="V32" s="724">
        <v>352649.26</v>
      </c>
      <c r="W32" s="724"/>
      <c r="X32" s="724"/>
      <c r="Y32" s="724"/>
      <c r="Z32" s="724"/>
      <c r="AA32" s="724"/>
      <c r="AB32" s="724">
        <v>168530.36</v>
      </c>
      <c r="AC32" s="724"/>
      <c r="AD32" s="724">
        <v>501503.19</v>
      </c>
      <c r="AE32" s="724"/>
      <c r="AF32" s="724"/>
      <c r="AG32" s="724">
        <f t="shared" si="1"/>
        <v>7005889.2299999995</v>
      </c>
    </row>
    <row r="33" spans="1:33" ht="15">
      <c r="A33" s="134"/>
      <c r="B33" s="135" t="s">
        <v>502</v>
      </c>
      <c r="C33" s="724"/>
      <c r="D33" s="724">
        <v>714272.6</v>
      </c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>
        <f t="shared" si="1"/>
        <v>714272.6</v>
      </c>
    </row>
    <row r="34" spans="1:33" ht="15">
      <c r="A34" s="134"/>
      <c r="B34" s="135" t="s">
        <v>503</v>
      </c>
      <c r="C34" s="724">
        <v>448381.34</v>
      </c>
      <c r="D34" s="724"/>
      <c r="E34" s="724">
        <v>292646.06</v>
      </c>
      <c r="F34" s="724">
        <v>340388.45</v>
      </c>
      <c r="G34" s="724">
        <v>146323.03</v>
      </c>
      <c r="H34" s="724"/>
      <c r="I34" s="724">
        <v>650623.56</v>
      </c>
      <c r="J34" s="724"/>
      <c r="K34" s="724"/>
      <c r="L34" s="724"/>
      <c r="M34" s="724"/>
      <c r="N34" s="724">
        <v>496293.89</v>
      </c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>
        <v>83066.03</v>
      </c>
      <c r="AC34" s="724"/>
      <c r="AD34" s="724">
        <v>416058.03</v>
      </c>
      <c r="AE34" s="724"/>
      <c r="AF34" s="724"/>
      <c r="AG34" s="724">
        <f t="shared" si="1"/>
        <v>2873780.3899999997</v>
      </c>
    </row>
    <row r="35" spans="1:33" ht="15">
      <c r="A35" s="134"/>
      <c r="B35" s="135" t="s">
        <v>963</v>
      </c>
      <c r="C35" s="724"/>
      <c r="D35" s="724"/>
      <c r="E35" s="724"/>
      <c r="F35" s="724">
        <v>587190.67</v>
      </c>
      <c r="G35" s="724"/>
      <c r="H35" s="724"/>
      <c r="I35" s="724"/>
      <c r="J35" s="724"/>
      <c r="K35" s="724"/>
      <c r="L35" s="724">
        <v>220246.14</v>
      </c>
      <c r="M35" s="724"/>
      <c r="N35" s="724">
        <v>220196.5</v>
      </c>
      <c r="O35" s="724">
        <v>293661.52</v>
      </c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>
        <v>74039.94</v>
      </c>
      <c r="AC35" s="724"/>
      <c r="AD35" s="724"/>
      <c r="AE35" s="724"/>
      <c r="AF35" s="724"/>
      <c r="AG35" s="724">
        <f t="shared" si="1"/>
        <v>1395334.77</v>
      </c>
    </row>
    <row r="36" spans="1:33" ht="409.5" customHeight="1" hidden="1">
      <c r="A36" s="134"/>
      <c r="B36" s="135"/>
      <c r="C36" s="724"/>
      <c r="D36" s="724"/>
      <c r="E36" s="724"/>
      <c r="F36" s="724"/>
      <c r="G36" s="724"/>
      <c r="H36" s="724"/>
      <c r="I36" s="724"/>
      <c r="J36" s="724"/>
      <c r="K36" s="724"/>
      <c r="L36" s="724"/>
      <c r="M36" s="724"/>
      <c r="N36" s="724"/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4"/>
      <c r="AC36" s="724"/>
      <c r="AD36" s="724"/>
      <c r="AE36" s="724"/>
      <c r="AF36" s="724"/>
      <c r="AG36" s="724">
        <f t="shared" si="1"/>
        <v>0</v>
      </c>
    </row>
    <row r="37" spans="1:33" ht="409.5" customHeight="1" hidden="1">
      <c r="A37" s="134"/>
      <c r="B37" s="135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724">
        <f t="shared" si="1"/>
        <v>0</v>
      </c>
    </row>
    <row r="38" spans="1:33" ht="409.5" customHeight="1" hidden="1">
      <c r="A38" s="134"/>
      <c r="B38" s="135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>
        <f t="shared" si="1"/>
        <v>0</v>
      </c>
    </row>
    <row r="39" spans="1:33" ht="409.5" customHeight="1" hidden="1">
      <c r="A39" s="134"/>
      <c r="B39" s="135"/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724"/>
      <c r="AA39" s="724"/>
      <c r="AB39" s="724"/>
      <c r="AC39" s="724"/>
      <c r="AD39" s="724"/>
      <c r="AE39" s="724"/>
      <c r="AF39" s="724"/>
      <c r="AG39" s="724">
        <f t="shared" si="1"/>
        <v>0</v>
      </c>
    </row>
    <row r="40" spans="1:33" ht="15">
      <c r="A40" s="133" t="s">
        <v>506</v>
      </c>
      <c r="B40" s="720"/>
      <c r="C40" s="722">
        <f aca="true" t="shared" si="3" ref="C40:AF40">SUM(C41:C71)</f>
        <v>988095.6599999999</v>
      </c>
      <c r="D40" s="722">
        <f t="shared" si="3"/>
        <v>3005518.43</v>
      </c>
      <c r="E40" s="722">
        <f t="shared" si="3"/>
        <v>2974138.89</v>
      </c>
      <c r="F40" s="722">
        <f t="shared" si="3"/>
        <v>2439574.1799999997</v>
      </c>
      <c r="G40" s="722">
        <f t="shared" si="3"/>
        <v>2159823.85</v>
      </c>
      <c r="H40" s="722">
        <f t="shared" si="3"/>
        <v>3980298.14</v>
      </c>
      <c r="I40" s="722">
        <f t="shared" si="3"/>
        <v>5272441.83</v>
      </c>
      <c r="J40" s="722">
        <f t="shared" si="3"/>
        <v>0</v>
      </c>
      <c r="K40" s="722">
        <f t="shared" si="3"/>
        <v>463859.87</v>
      </c>
      <c r="L40" s="722">
        <f t="shared" si="3"/>
        <v>0</v>
      </c>
      <c r="M40" s="722">
        <f t="shared" si="3"/>
        <v>0</v>
      </c>
      <c r="N40" s="722">
        <f t="shared" si="3"/>
        <v>0</v>
      </c>
      <c r="O40" s="722">
        <f t="shared" si="3"/>
        <v>362821.09</v>
      </c>
      <c r="P40" s="722">
        <f t="shared" si="3"/>
        <v>0</v>
      </c>
      <c r="Q40" s="722">
        <f t="shared" si="3"/>
        <v>0</v>
      </c>
      <c r="R40" s="722">
        <f t="shared" si="3"/>
        <v>4719177.2</v>
      </c>
      <c r="S40" s="722">
        <f t="shared" si="3"/>
        <v>3696662.89</v>
      </c>
      <c r="T40" s="722">
        <f t="shared" si="3"/>
        <v>2927246.26</v>
      </c>
      <c r="U40" s="722">
        <f t="shared" si="3"/>
        <v>5175222.08</v>
      </c>
      <c r="V40" s="722">
        <f t="shared" si="3"/>
        <v>2931989.81</v>
      </c>
      <c r="W40" s="722">
        <f t="shared" si="3"/>
        <v>3458338.4000000004</v>
      </c>
      <c r="X40" s="722">
        <f t="shared" si="3"/>
        <v>7414327.4</v>
      </c>
      <c r="Y40" s="722">
        <f t="shared" si="3"/>
        <v>2994776.56</v>
      </c>
      <c r="Z40" s="722">
        <f t="shared" si="3"/>
        <v>6711509.52</v>
      </c>
      <c r="AA40" s="722">
        <f t="shared" si="3"/>
        <v>1314598.42</v>
      </c>
      <c r="AB40" s="722">
        <f t="shared" si="3"/>
        <v>1216811.72</v>
      </c>
      <c r="AC40" s="722">
        <f t="shared" si="3"/>
        <v>3553266.2399999998</v>
      </c>
      <c r="AD40" s="722">
        <f t="shared" si="3"/>
        <v>2720230.579999999</v>
      </c>
      <c r="AE40" s="722">
        <f t="shared" si="3"/>
        <v>0</v>
      </c>
      <c r="AF40" s="722">
        <f t="shared" si="3"/>
        <v>0</v>
      </c>
      <c r="AG40" s="723">
        <f t="shared" si="1"/>
        <v>70480729.02</v>
      </c>
    </row>
    <row r="41" spans="1:33" ht="15">
      <c r="A41" s="134"/>
      <c r="B41" s="135" t="s">
        <v>507</v>
      </c>
      <c r="C41" s="724">
        <v>309483.38</v>
      </c>
      <c r="D41" s="724">
        <v>286786.4</v>
      </c>
      <c r="E41" s="724">
        <v>80888</v>
      </c>
      <c r="F41" s="724">
        <v>413118.56</v>
      </c>
      <c r="G41" s="724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>
        <v>147303.94</v>
      </c>
      <c r="S41" s="724"/>
      <c r="T41" s="724"/>
      <c r="U41" s="724"/>
      <c r="V41" s="724">
        <v>193271.68</v>
      </c>
      <c r="W41" s="724">
        <v>384499</v>
      </c>
      <c r="X41" s="724">
        <v>355852</v>
      </c>
      <c r="Y41" s="724"/>
      <c r="Z41" s="724"/>
      <c r="AA41" s="724"/>
      <c r="AB41" s="724">
        <v>53422.14</v>
      </c>
      <c r="AC41" s="724">
        <v>505550</v>
      </c>
      <c r="AD41" s="724">
        <v>557707.74</v>
      </c>
      <c r="AE41" s="724"/>
      <c r="AF41" s="724"/>
      <c r="AG41" s="724">
        <f t="shared" si="1"/>
        <v>3287882.84</v>
      </c>
    </row>
    <row r="42" spans="1:33" ht="15">
      <c r="A42" s="134"/>
      <c r="B42" s="135" t="s">
        <v>1171</v>
      </c>
      <c r="C42" s="724"/>
      <c r="D42" s="724">
        <v>155765.74</v>
      </c>
      <c r="E42" s="724"/>
      <c r="F42" s="724">
        <v>155765.74</v>
      </c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>
        <v>774539.29</v>
      </c>
      <c r="S42" s="724"/>
      <c r="T42" s="724"/>
      <c r="U42" s="724"/>
      <c r="V42" s="724">
        <v>386535.79</v>
      </c>
      <c r="W42" s="724"/>
      <c r="X42" s="724"/>
      <c r="Y42" s="724">
        <v>316594.13</v>
      </c>
      <c r="Z42" s="724">
        <v>404695.31</v>
      </c>
      <c r="AA42" s="724">
        <v>155652.04</v>
      </c>
      <c r="AB42" s="724"/>
      <c r="AC42" s="724"/>
      <c r="AD42" s="724">
        <v>155765.74</v>
      </c>
      <c r="AE42" s="724"/>
      <c r="AF42" s="724"/>
      <c r="AG42" s="724">
        <f t="shared" si="1"/>
        <v>2505313.7800000003</v>
      </c>
    </row>
    <row r="43" spans="1:33" ht="15">
      <c r="A43" s="134"/>
      <c r="B43" s="135" t="s">
        <v>313</v>
      </c>
      <c r="C43" s="724"/>
      <c r="D43" s="724">
        <v>102309</v>
      </c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>
        <v>247967.93</v>
      </c>
      <c r="S43" s="724">
        <v>226830</v>
      </c>
      <c r="T43" s="724">
        <v>277984.5</v>
      </c>
      <c r="U43" s="724">
        <v>113415</v>
      </c>
      <c r="V43" s="724">
        <v>449317.89</v>
      </c>
      <c r="W43" s="724">
        <v>546660.3</v>
      </c>
      <c r="X43" s="724">
        <v>1365516.6</v>
      </c>
      <c r="Y43" s="724">
        <v>61931.85</v>
      </c>
      <c r="Z43" s="724">
        <v>661247.81</v>
      </c>
      <c r="AA43" s="724">
        <v>165311.95</v>
      </c>
      <c r="AB43" s="724"/>
      <c r="AC43" s="724">
        <v>153463.5</v>
      </c>
      <c r="AD43" s="724"/>
      <c r="AE43" s="724"/>
      <c r="AF43" s="724"/>
      <c r="AG43" s="724">
        <f t="shared" si="1"/>
        <v>4371956.33</v>
      </c>
    </row>
    <row r="44" spans="1:33" ht="15">
      <c r="A44" s="134"/>
      <c r="B44" s="135" t="s">
        <v>345</v>
      </c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>
        <v>56576.81</v>
      </c>
      <c r="AC44" s="724">
        <v>70087.69</v>
      </c>
      <c r="AD44" s="724"/>
      <c r="AE44" s="724"/>
      <c r="AF44" s="724"/>
      <c r="AG44" s="724">
        <f t="shared" si="1"/>
        <v>126664.5</v>
      </c>
    </row>
    <row r="45" spans="1:33" ht="15">
      <c r="A45" s="134"/>
      <c r="B45" s="135" t="s">
        <v>399</v>
      </c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>
        <v>118639.59</v>
      </c>
      <c r="S45" s="724"/>
      <c r="T45" s="724"/>
      <c r="U45" s="724"/>
      <c r="V45" s="724">
        <v>174120.85</v>
      </c>
      <c r="W45" s="724"/>
      <c r="X45" s="724"/>
      <c r="Y45" s="724">
        <v>504135.31</v>
      </c>
      <c r="Z45" s="724">
        <v>506645.63</v>
      </c>
      <c r="AA45" s="724">
        <v>78148.69</v>
      </c>
      <c r="AB45" s="724">
        <v>89787.33</v>
      </c>
      <c r="AC45" s="724"/>
      <c r="AD45" s="724">
        <v>140944.84</v>
      </c>
      <c r="AE45" s="724"/>
      <c r="AF45" s="724"/>
      <c r="AG45" s="724">
        <f t="shared" si="1"/>
        <v>1612422.24</v>
      </c>
    </row>
    <row r="46" spans="1:33" ht="15">
      <c r="A46" s="134"/>
      <c r="B46" s="135" t="s">
        <v>347</v>
      </c>
      <c r="C46" s="724"/>
      <c r="D46" s="724"/>
      <c r="E46" s="724"/>
      <c r="F46" s="724">
        <v>438839.64</v>
      </c>
      <c r="G46" s="724"/>
      <c r="H46" s="724"/>
      <c r="I46" s="724">
        <v>299228.57</v>
      </c>
      <c r="J46" s="724"/>
      <c r="K46" s="724"/>
      <c r="L46" s="724"/>
      <c r="M46" s="724"/>
      <c r="N46" s="724"/>
      <c r="O46" s="724"/>
      <c r="P46" s="724"/>
      <c r="Q46" s="724"/>
      <c r="R46" s="724"/>
      <c r="S46" s="724">
        <v>477906.09</v>
      </c>
      <c r="T46" s="724">
        <v>104524.8</v>
      </c>
      <c r="U46" s="724">
        <v>216305.7</v>
      </c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  <c r="AF46" s="724"/>
      <c r="AG46" s="724">
        <f t="shared" si="1"/>
        <v>1536804.8</v>
      </c>
    </row>
    <row r="47" spans="1:33" ht="15">
      <c r="A47" s="134"/>
      <c r="B47" s="135" t="s">
        <v>307</v>
      </c>
      <c r="C47" s="724">
        <v>237107.36</v>
      </c>
      <c r="D47" s="724"/>
      <c r="E47" s="724"/>
      <c r="F47" s="724">
        <v>79035.79</v>
      </c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724"/>
      <c r="AA47" s="724"/>
      <c r="AB47" s="724"/>
      <c r="AC47" s="724"/>
      <c r="AD47" s="724"/>
      <c r="AE47" s="724"/>
      <c r="AF47" s="724"/>
      <c r="AG47" s="724">
        <f t="shared" si="1"/>
        <v>316143.14999999997</v>
      </c>
    </row>
    <row r="48" spans="1:33" ht="15">
      <c r="A48" s="134"/>
      <c r="B48" s="135" t="s">
        <v>308</v>
      </c>
      <c r="C48" s="724"/>
      <c r="D48" s="724"/>
      <c r="E48" s="724"/>
      <c r="F48" s="724">
        <v>483303.94</v>
      </c>
      <c r="G48" s="724"/>
      <c r="H48" s="724">
        <v>58755.09</v>
      </c>
      <c r="I48" s="724">
        <v>851296.34</v>
      </c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>
        <v>244297.48</v>
      </c>
      <c r="Y48" s="724">
        <v>47915.29</v>
      </c>
      <c r="Z48" s="724">
        <v>1648234.9</v>
      </c>
      <c r="AA48" s="724"/>
      <c r="AB48" s="724">
        <v>103104.84</v>
      </c>
      <c r="AC48" s="724"/>
      <c r="AD48" s="724">
        <v>365949.77</v>
      </c>
      <c r="AE48" s="724"/>
      <c r="AF48" s="724"/>
      <c r="AG48" s="724">
        <f t="shared" si="1"/>
        <v>3802857.65</v>
      </c>
    </row>
    <row r="49" spans="1:33" ht="15">
      <c r="A49" s="134"/>
      <c r="B49" s="135" t="s">
        <v>400</v>
      </c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>
        <v>40279.8</v>
      </c>
      <c r="T49" s="724">
        <v>43080</v>
      </c>
      <c r="U49" s="724">
        <v>58158</v>
      </c>
      <c r="V49" s="724"/>
      <c r="W49" s="724">
        <v>89391</v>
      </c>
      <c r="X49" s="724">
        <v>322238.4</v>
      </c>
      <c r="Y49" s="724"/>
      <c r="Z49" s="724"/>
      <c r="AA49" s="724"/>
      <c r="AB49" s="724"/>
      <c r="AC49" s="724"/>
      <c r="AD49" s="724"/>
      <c r="AE49" s="724"/>
      <c r="AF49" s="724"/>
      <c r="AG49" s="724">
        <f t="shared" si="1"/>
        <v>553147.2</v>
      </c>
    </row>
    <row r="50" spans="1:33" ht="15">
      <c r="A50" s="134"/>
      <c r="B50" s="135" t="s">
        <v>348</v>
      </c>
      <c r="C50" s="724"/>
      <c r="D50" s="724">
        <v>135080.55</v>
      </c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724"/>
      <c r="Z50" s="724"/>
      <c r="AA50" s="724"/>
      <c r="AB50" s="724"/>
      <c r="AC50" s="724">
        <v>51755</v>
      </c>
      <c r="AD50" s="724"/>
      <c r="AE50" s="724"/>
      <c r="AF50" s="724"/>
      <c r="AG50" s="724">
        <f t="shared" si="1"/>
        <v>186835.55</v>
      </c>
    </row>
    <row r="51" spans="1:33" ht="15">
      <c r="A51" s="134"/>
      <c r="B51" s="135" t="s">
        <v>649</v>
      </c>
      <c r="C51" s="724"/>
      <c r="D51" s="724">
        <v>968748.6</v>
      </c>
      <c r="E51" s="724">
        <v>1073648</v>
      </c>
      <c r="F51" s="724">
        <v>414568.68</v>
      </c>
      <c r="G51" s="724">
        <v>863520.65</v>
      </c>
      <c r="H51" s="724">
        <v>1460563.62</v>
      </c>
      <c r="I51" s="724">
        <v>1987202.95</v>
      </c>
      <c r="J51" s="724"/>
      <c r="K51" s="724"/>
      <c r="L51" s="724"/>
      <c r="M51" s="724"/>
      <c r="N51" s="724"/>
      <c r="O51" s="724"/>
      <c r="P51" s="724"/>
      <c r="Q51" s="724"/>
      <c r="R51" s="724">
        <v>1260006.68</v>
      </c>
      <c r="S51" s="724">
        <v>1428750.5</v>
      </c>
      <c r="T51" s="724">
        <v>1402876.46</v>
      </c>
      <c r="U51" s="724">
        <v>1843338.36</v>
      </c>
      <c r="V51" s="724">
        <v>470700.87</v>
      </c>
      <c r="W51" s="724"/>
      <c r="X51" s="724">
        <v>627383.14</v>
      </c>
      <c r="Y51" s="724"/>
      <c r="Z51" s="724"/>
      <c r="AA51" s="724"/>
      <c r="AB51" s="724"/>
      <c r="AC51" s="724"/>
      <c r="AD51" s="724">
        <v>83157.15</v>
      </c>
      <c r="AE51" s="724"/>
      <c r="AF51" s="724"/>
      <c r="AG51" s="724">
        <f t="shared" si="1"/>
        <v>13884465.66</v>
      </c>
    </row>
    <row r="52" spans="1:33" ht="15">
      <c r="A52" s="134"/>
      <c r="B52" s="135" t="s">
        <v>309</v>
      </c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24">
        <v>49372.75</v>
      </c>
      <c r="AC52" s="724">
        <v>2084940.7</v>
      </c>
      <c r="AD52" s="724"/>
      <c r="AE52" s="724"/>
      <c r="AF52" s="724"/>
      <c r="AG52" s="724">
        <f t="shared" si="1"/>
        <v>2134313.45</v>
      </c>
    </row>
    <row r="53" spans="1:33" ht="15">
      <c r="A53" s="134"/>
      <c r="B53" s="135" t="s">
        <v>343</v>
      </c>
      <c r="C53" s="724">
        <v>31461.33</v>
      </c>
      <c r="D53" s="724">
        <v>16119.75</v>
      </c>
      <c r="E53" s="724"/>
      <c r="F53" s="724">
        <v>162444.07</v>
      </c>
      <c r="G53" s="724"/>
      <c r="H53" s="724"/>
      <c r="I53" s="724"/>
      <c r="J53" s="724"/>
      <c r="K53" s="724"/>
      <c r="L53" s="724"/>
      <c r="M53" s="724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>
        <v>52151.12</v>
      </c>
      <c r="AC53" s="724"/>
      <c r="AD53" s="724">
        <v>306946.61</v>
      </c>
      <c r="AE53" s="724"/>
      <c r="AF53" s="724"/>
      <c r="AG53" s="724">
        <f t="shared" si="1"/>
        <v>569122.88</v>
      </c>
    </row>
    <row r="54" spans="1:33" ht="15">
      <c r="A54" s="134"/>
      <c r="B54" s="135" t="s">
        <v>1038</v>
      </c>
      <c r="C54" s="724"/>
      <c r="D54" s="724"/>
      <c r="E54" s="724"/>
      <c r="F54" s="724"/>
      <c r="G54" s="724">
        <v>550572.2</v>
      </c>
      <c r="H54" s="724">
        <v>805265</v>
      </c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4">
        <v>184682</v>
      </c>
      <c r="T54" s="724">
        <v>184682</v>
      </c>
      <c r="U54" s="724">
        <v>591989.48</v>
      </c>
      <c r="V54" s="724"/>
      <c r="W54" s="724">
        <v>2437788.1</v>
      </c>
      <c r="X54" s="724">
        <v>2560139.18</v>
      </c>
      <c r="Y54" s="724"/>
      <c r="Z54" s="724"/>
      <c r="AA54" s="724"/>
      <c r="AB54" s="724"/>
      <c r="AC54" s="724"/>
      <c r="AD54" s="724"/>
      <c r="AE54" s="724"/>
      <c r="AF54" s="724"/>
      <c r="AG54" s="724">
        <f t="shared" si="1"/>
        <v>7315117.959999999</v>
      </c>
    </row>
    <row r="55" spans="1:33" ht="15">
      <c r="A55" s="134"/>
      <c r="B55" s="135" t="s">
        <v>792</v>
      </c>
      <c r="C55" s="724"/>
      <c r="D55" s="724">
        <v>215082</v>
      </c>
      <c r="E55" s="724">
        <v>161311.5</v>
      </c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4"/>
      <c r="S55" s="724">
        <v>699016.5</v>
      </c>
      <c r="T55" s="724">
        <v>914098.5</v>
      </c>
      <c r="U55" s="724">
        <v>914098.5</v>
      </c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>
        <f t="shared" si="1"/>
        <v>2903607</v>
      </c>
    </row>
    <row r="56" spans="1:33" ht="15">
      <c r="A56" s="134"/>
      <c r="B56" s="135" t="s">
        <v>1373</v>
      </c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>
        <v>1255137.66</v>
      </c>
      <c r="Z56" s="724">
        <v>1178811.38</v>
      </c>
      <c r="AA56" s="724">
        <v>440795.77</v>
      </c>
      <c r="AB56" s="724"/>
      <c r="AC56" s="724"/>
      <c r="AD56" s="724"/>
      <c r="AE56" s="724"/>
      <c r="AF56" s="724"/>
      <c r="AG56" s="724">
        <f t="shared" si="1"/>
        <v>2874744.81</v>
      </c>
    </row>
    <row r="57" spans="1:33" ht="15">
      <c r="A57" s="134"/>
      <c r="B57" s="135" t="s">
        <v>787</v>
      </c>
      <c r="C57" s="724"/>
      <c r="D57" s="724"/>
      <c r="E57" s="724"/>
      <c r="F57" s="724"/>
      <c r="G57" s="724"/>
      <c r="H57" s="724"/>
      <c r="I57" s="724">
        <v>912402.04</v>
      </c>
      <c r="J57" s="724"/>
      <c r="K57" s="724">
        <v>463859.87</v>
      </c>
      <c r="L57" s="724"/>
      <c r="M57" s="724"/>
      <c r="N57" s="724"/>
      <c r="O57" s="724">
        <v>362821.09</v>
      </c>
      <c r="P57" s="724"/>
      <c r="Q57" s="724"/>
      <c r="R57" s="724">
        <v>665608.89</v>
      </c>
      <c r="S57" s="724"/>
      <c r="T57" s="724"/>
      <c r="U57" s="724"/>
      <c r="V57" s="724">
        <v>228100.51</v>
      </c>
      <c r="W57" s="724"/>
      <c r="X57" s="724"/>
      <c r="Y57" s="724"/>
      <c r="Z57" s="724"/>
      <c r="AA57" s="724"/>
      <c r="AB57" s="724"/>
      <c r="AC57" s="724"/>
      <c r="AD57" s="724">
        <v>107980.66</v>
      </c>
      <c r="AE57" s="724"/>
      <c r="AF57" s="724"/>
      <c r="AG57" s="724">
        <f t="shared" si="1"/>
        <v>2740773.0600000005</v>
      </c>
    </row>
    <row r="58" spans="1:33" ht="15">
      <c r="A58" s="134"/>
      <c r="B58" s="135" t="s">
        <v>333</v>
      </c>
      <c r="C58" s="724"/>
      <c r="D58" s="724"/>
      <c r="E58" s="724"/>
      <c r="F58" s="724"/>
      <c r="G58" s="724"/>
      <c r="H58" s="724"/>
      <c r="I58" s="724">
        <v>473298.98</v>
      </c>
      <c r="J58" s="724"/>
      <c r="K58" s="724"/>
      <c r="L58" s="724"/>
      <c r="M58" s="724"/>
      <c r="N58" s="724"/>
      <c r="O58" s="724"/>
      <c r="P58" s="724"/>
      <c r="Q58" s="724"/>
      <c r="R58" s="724">
        <v>1000056.1</v>
      </c>
      <c r="S58" s="724"/>
      <c r="T58" s="724"/>
      <c r="U58" s="724"/>
      <c r="V58" s="724">
        <v>608262.97</v>
      </c>
      <c r="W58" s="724"/>
      <c r="X58" s="724"/>
      <c r="Y58" s="724"/>
      <c r="Z58" s="724"/>
      <c r="AA58" s="724"/>
      <c r="AB58" s="724">
        <v>138311.67</v>
      </c>
      <c r="AC58" s="724"/>
      <c r="AD58" s="724">
        <v>136867.62</v>
      </c>
      <c r="AE58" s="724"/>
      <c r="AF58" s="724"/>
      <c r="AG58" s="724">
        <f t="shared" si="1"/>
        <v>2356797.3400000003</v>
      </c>
    </row>
    <row r="59" spans="1:33" ht="15">
      <c r="A59" s="134"/>
      <c r="B59" s="135" t="s">
        <v>1172</v>
      </c>
      <c r="C59" s="724">
        <v>410043.59</v>
      </c>
      <c r="D59" s="724">
        <v>273362.39</v>
      </c>
      <c r="E59" s="724">
        <v>273362.39</v>
      </c>
      <c r="F59" s="724">
        <v>292497.76</v>
      </c>
      <c r="G59" s="724"/>
      <c r="H59" s="724">
        <v>483851.43</v>
      </c>
      <c r="I59" s="724">
        <v>749012.95</v>
      </c>
      <c r="J59" s="724"/>
      <c r="K59" s="724"/>
      <c r="L59" s="724"/>
      <c r="M59" s="724"/>
      <c r="N59" s="724"/>
      <c r="O59" s="724"/>
      <c r="P59" s="724"/>
      <c r="Q59" s="724"/>
      <c r="R59" s="724">
        <v>355371.11</v>
      </c>
      <c r="S59" s="724"/>
      <c r="T59" s="724"/>
      <c r="U59" s="724"/>
      <c r="V59" s="724">
        <v>271995.58</v>
      </c>
      <c r="W59" s="724"/>
      <c r="X59" s="724"/>
      <c r="Y59" s="724"/>
      <c r="Z59" s="724">
        <v>1256146.65</v>
      </c>
      <c r="AA59" s="724">
        <v>322599.59</v>
      </c>
      <c r="AB59" s="724">
        <v>589095.95</v>
      </c>
      <c r="AC59" s="724"/>
      <c r="AD59" s="724">
        <v>296598.19</v>
      </c>
      <c r="AE59" s="724"/>
      <c r="AF59" s="724"/>
      <c r="AG59" s="724">
        <f t="shared" si="1"/>
        <v>5573937.58</v>
      </c>
    </row>
    <row r="60" spans="1:33" ht="15">
      <c r="A60" s="134"/>
      <c r="B60" s="135" t="s">
        <v>1374</v>
      </c>
      <c r="C60" s="724"/>
      <c r="D60" s="724">
        <v>852264</v>
      </c>
      <c r="E60" s="724">
        <v>1384929</v>
      </c>
      <c r="F60" s="724"/>
      <c r="G60" s="724">
        <v>745731</v>
      </c>
      <c r="H60" s="724">
        <v>1171863</v>
      </c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>
        <v>639198</v>
      </c>
      <c r="T60" s="724"/>
      <c r="U60" s="724">
        <v>1437917.04</v>
      </c>
      <c r="V60" s="724"/>
      <c r="W60" s="724"/>
      <c r="X60" s="724">
        <v>1938900.6</v>
      </c>
      <c r="Y60" s="724"/>
      <c r="Z60" s="724"/>
      <c r="AA60" s="724"/>
      <c r="AB60" s="724"/>
      <c r="AC60" s="724">
        <v>584866.17</v>
      </c>
      <c r="AD60" s="724"/>
      <c r="AE60" s="724"/>
      <c r="AF60" s="724"/>
      <c r="AG60" s="724">
        <f t="shared" si="1"/>
        <v>8755668.81</v>
      </c>
    </row>
    <row r="61" spans="1:33" ht="15">
      <c r="A61" s="134"/>
      <c r="B61" s="135" t="s">
        <v>1241</v>
      </c>
      <c r="C61" s="724"/>
      <c r="D61" s="724"/>
      <c r="E61" s="724"/>
      <c r="F61" s="724"/>
      <c r="G61" s="724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>
        <v>149683.67</v>
      </c>
      <c r="S61" s="724"/>
      <c r="T61" s="724"/>
      <c r="U61" s="724"/>
      <c r="V61" s="724">
        <v>149683.67</v>
      </c>
      <c r="W61" s="724"/>
      <c r="X61" s="724"/>
      <c r="Y61" s="724">
        <v>809062.32</v>
      </c>
      <c r="Z61" s="724">
        <v>1055727.84</v>
      </c>
      <c r="AA61" s="724">
        <v>152090.38</v>
      </c>
      <c r="AB61" s="724">
        <v>84989.11</v>
      </c>
      <c r="AC61" s="724">
        <v>102603.18</v>
      </c>
      <c r="AD61" s="724">
        <v>568312.26</v>
      </c>
      <c r="AE61" s="724"/>
      <c r="AF61" s="724"/>
      <c r="AG61" s="724">
        <f t="shared" si="1"/>
        <v>3072152.4299999997</v>
      </c>
    </row>
    <row r="62" spans="1:33" ht="409.5" customHeight="1" hidden="1">
      <c r="A62" s="134"/>
      <c r="B62" s="135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724"/>
      <c r="Q62" s="724"/>
      <c r="R62" s="724"/>
      <c r="S62" s="724"/>
      <c r="T62" s="724"/>
      <c r="U62" s="724"/>
      <c r="V62" s="724"/>
      <c r="W62" s="724"/>
      <c r="X62" s="724"/>
      <c r="Y62" s="724"/>
      <c r="Z62" s="724"/>
      <c r="AA62" s="724"/>
      <c r="AB62" s="724"/>
      <c r="AC62" s="724"/>
      <c r="AD62" s="724"/>
      <c r="AE62" s="724"/>
      <c r="AF62" s="724"/>
      <c r="AG62" s="724">
        <f t="shared" si="1"/>
        <v>0</v>
      </c>
    </row>
    <row r="63" spans="1:33" ht="409.5" customHeight="1" hidden="1">
      <c r="A63" s="134"/>
      <c r="B63" s="135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  <c r="S63" s="724"/>
      <c r="T63" s="724"/>
      <c r="U63" s="724"/>
      <c r="V63" s="724"/>
      <c r="W63" s="724"/>
      <c r="X63" s="724"/>
      <c r="Y63" s="724"/>
      <c r="Z63" s="724"/>
      <c r="AA63" s="724"/>
      <c r="AB63" s="724"/>
      <c r="AC63" s="724"/>
      <c r="AD63" s="724"/>
      <c r="AE63" s="724"/>
      <c r="AF63" s="724"/>
      <c r="AG63" s="724">
        <f t="shared" si="1"/>
        <v>0</v>
      </c>
    </row>
    <row r="64" spans="1:33" ht="409.5" customHeight="1" hidden="1">
      <c r="A64" s="134"/>
      <c r="B64" s="135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724"/>
      <c r="Q64" s="724"/>
      <c r="R64" s="724"/>
      <c r="S64" s="724"/>
      <c r="T64" s="724"/>
      <c r="U64" s="724"/>
      <c r="V64" s="724"/>
      <c r="W64" s="724"/>
      <c r="X64" s="724"/>
      <c r="Y64" s="724"/>
      <c r="Z64" s="724"/>
      <c r="AA64" s="724"/>
      <c r="AB64" s="724"/>
      <c r="AC64" s="724"/>
      <c r="AD64" s="724"/>
      <c r="AE64" s="724"/>
      <c r="AF64" s="724"/>
      <c r="AG64" s="724">
        <f t="shared" si="1"/>
        <v>0</v>
      </c>
    </row>
    <row r="65" spans="1:33" ht="409.5" customHeight="1" hidden="1">
      <c r="A65" s="134"/>
      <c r="B65" s="135"/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724"/>
      <c r="AA65" s="724"/>
      <c r="AB65" s="724"/>
      <c r="AC65" s="724"/>
      <c r="AD65" s="724"/>
      <c r="AE65" s="724"/>
      <c r="AF65" s="724"/>
      <c r="AG65" s="724">
        <f t="shared" si="1"/>
        <v>0</v>
      </c>
    </row>
    <row r="66" spans="1:33" ht="409.5" customHeight="1" hidden="1">
      <c r="A66" s="134"/>
      <c r="B66" s="135"/>
      <c r="C66" s="724"/>
      <c r="D66" s="724"/>
      <c r="E66" s="724"/>
      <c r="F66" s="724"/>
      <c r="G66" s="724"/>
      <c r="H66" s="724"/>
      <c r="I66" s="724"/>
      <c r="J66" s="724"/>
      <c r="K66" s="724"/>
      <c r="L66" s="724"/>
      <c r="M66" s="724"/>
      <c r="N66" s="724"/>
      <c r="O66" s="724"/>
      <c r="P66" s="724"/>
      <c r="Q66" s="724"/>
      <c r="R66" s="724"/>
      <c r="S66" s="724"/>
      <c r="T66" s="724"/>
      <c r="U66" s="724"/>
      <c r="V66" s="724"/>
      <c r="W66" s="724"/>
      <c r="X66" s="724"/>
      <c r="Y66" s="724"/>
      <c r="Z66" s="724"/>
      <c r="AA66" s="724"/>
      <c r="AB66" s="724"/>
      <c r="AC66" s="724"/>
      <c r="AD66" s="724"/>
      <c r="AE66" s="724"/>
      <c r="AF66" s="724"/>
      <c r="AG66" s="724">
        <f t="shared" si="1"/>
        <v>0</v>
      </c>
    </row>
    <row r="67" spans="1:33" ht="409.5" customHeight="1" hidden="1">
      <c r="A67" s="134"/>
      <c r="B67" s="135"/>
      <c r="C67" s="724"/>
      <c r="D67" s="724"/>
      <c r="E67" s="724"/>
      <c r="F67" s="724"/>
      <c r="G67" s="724"/>
      <c r="H67" s="724"/>
      <c r="I67" s="724"/>
      <c r="J67" s="724"/>
      <c r="K67" s="724"/>
      <c r="L67" s="724"/>
      <c r="M67" s="724"/>
      <c r="N67" s="724"/>
      <c r="O67" s="724"/>
      <c r="P67" s="724"/>
      <c r="Q67" s="724"/>
      <c r="R67" s="724"/>
      <c r="S67" s="724"/>
      <c r="T67" s="724"/>
      <c r="U67" s="724"/>
      <c r="V67" s="724"/>
      <c r="W67" s="724"/>
      <c r="X67" s="724"/>
      <c r="Y67" s="724"/>
      <c r="Z67" s="724"/>
      <c r="AA67" s="724"/>
      <c r="AB67" s="724"/>
      <c r="AC67" s="724"/>
      <c r="AD67" s="724"/>
      <c r="AE67" s="724"/>
      <c r="AF67" s="724"/>
      <c r="AG67" s="724">
        <f t="shared" si="1"/>
        <v>0</v>
      </c>
    </row>
    <row r="68" spans="1:33" ht="409.5" customHeight="1" hidden="1">
      <c r="A68" s="134"/>
      <c r="B68" s="135"/>
      <c r="C68" s="724"/>
      <c r="D68" s="724"/>
      <c r="E68" s="724"/>
      <c r="F68" s="724"/>
      <c r="G68" s="724"/>
      <c r="H68" s="724"/>
      <c r="I68" s="724"/>
      <c r="J68" s="724"/>
      <c r="K68" s="724"/>
      <c r="L68" s="724"/>
      <c r="M68" s="724"/>
      <c r="N68" s="724"/>
      <c r="O68" s="724"/>
      <c r="P68" s="724"/>
      <c r="Q68" s="724"/>
      <c r="R68" s="724"/>
      <c r="S68" s="724"/>
      <c r="T68" s="724"/>
      <c r="U68" s="724"/>
      <c r="V68" s="724"/>
      <c r="W68" s="724"/>
      <c r="X68" s="724"/>
      <c r="Y68" s="724"/>
      <c r="Z68" s="724"/>
      <c r="AA68" s="724"/>
      <c r="AB68" s="724"/>
      <c r="AC68" s="724"/>
      <c r="AD68" s="724"/>
      <c r="AE68" s="724"/>
      <c r="AF68" s="724"/>
      <c r="AG68" s="724">
        <f t="shared" si="1"/>
        <v>0</v>
      </c>
    </row>
    <row r="69" spans="1:33" ht="409.5" customHeight="1" hidden="1">
      <c r="A69" s="134"/>
      <c r="B69" s="135"/>
      <c r="C69" s="724"/>
      <c r="D69" s="724"/>
      <c r="E69" s="724"/>
      <c r="F69" s="724"/>
      <c r="G69" s="724"/>
      <c r="H69" s="724"/>
      <c r="I69" s="724"/>
      <c r="J69" s="724"/>
      <c r="K69" s="724"/>
      <c r="L69" s="724"/>
      <c r="M69" s="724"/>
      <c r="N69" s="724"/>
      <c r="O69" s="724"/>
      <c r="P69" s="724"/>
      <c r="Q69" s="724"/>
      <c r="R69" s="724"/>
      <c r="S69" s="724"/>
      <c r="T69" s="724"/>
      <c r="U69" s="724"/>
      <c r="V69" s="724"/>
      <c r="W69" s="724"/>
      <c r="X69" s="724"/>
      <c r="Y69" s="724"/>
      <c r="Z69" s="724"/>
      <c r="AA69" s="724"/>
      <c r="AB69" s="724"/>
      <c r="AC69" s="724"/>
      <c r="AD69" s="724"/>
      <c r="AE69" s="724"/>
      <c r="AF69" s="724"/>
      <c r="AG69" s="724">
        <f t="shared" si="1"/>
        <v>0</v>
      </c>
    </row>
    <row r="70" spans="1:33" ht="409.5" customHeight="1" hidden="1">
      <c r="A70" s="134"/>
      <c r="B70" s="135"/>
      <c r="C70" s="724"/>
      <c r="D70" s="724"/>
      <c r="E70" s="724"/>
      <c r="F70" s="724"/>
      <c r="G70" s="724"/>
      <c r="H70" s="724"/>
      <c r="I70" s="724"/>
      <c r="J70" s="724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4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>
        <f t="shared" si="1"/>
        <v>0</v>
      </c>
    </row>
    <row r="71" spans="1:33" ht="409.5" customHeight="1" hidden="1">
      <c r="A71" s="134"/>
      <c r="B71" s="135"/>
      <c r="C71" s="724"/>
      <c r="D71" s="724"/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724"/>
      <c r="T71" s="724"/>
      <c r="U71" s="724"/>
      <c r="V71" s="724"/>
      <c r="W71" s="724"/>
      <c r="X71" s="724"/>
      <c r="Y71" s="724"/>
      <c r="Z71" s="724"/>
      <c r="AA71" s="724"/>
      <c r="AB71" s="724"/>
      <c r="AC71" s="724"/>
      <c r="AD71" s="724"/>
      <c r="AE71" s="724"/>
      <c r="AF71" s="724"/>
      <c r="AG71" s="724">
        <f t="shared" si="1"/>
        <v>0</v>
      </c>
    </row>
    <row r="72" spans="1:33" ht="15">
      <c r="A72" s="133" t="s">
        <v>650</v>
      </c>
      <c r="B72" s="720"/>
      <c r="C72" s="722">
        <f aca="true" t="shared" si="4" ref="C72:AF72">SUM(C73)</f>
        <v>0</v>
      </c>
      <c r="D72" s="722">
        <f t="shared" si="4"/>
        <v>0</v>
      </c>
      <c r="E72" s="722">
        <f t="shared" si="4"/>
        <v>0</v>
      </c>
      <c r="F72" s="722">
        <f t="shared" si="4"/>
        <v>0</v>
      </c>
      <c r="G72" s="722">
        <f t="shared" si="4"/>
        <v>0</v>
      </c>
      <c r="H72" s="722">
        <f t="shared" si="4"/>
        <v>0</v>
      </c>
      <c r="I72" s="722">
        <f t="shared" si="4"/>
        <v>0</v>
      </c>
      <c r="J72" s="722">
        <f t="shared" si="4"/>
        <v>0</v>
      </c>
      <c r="K72" s="722">
        <f t="shared" si="4"/>
        <v>0</v>
      </c>
      <c r="L72" s="722">
        <f t="shared" si="4"/>
        <v>0</v>
      </c>
      <c r="M72" s="722">
        <f t="shared" si="4"/>
        <v>0</v>
      </c>
      <c r="N72" s="722">
        <f t="shared" si="4"/>
        <v>0</v>
      </c>
      <c r="O72" s="722">
        <f t="shared" si="4"/>
        <v>0</v>
      </c>
      <c r="P72" s="722">
        <f t="shared" si="4"/>
        <v>0</v>
      </c>
      <c r="Q72" s="722">
        <f t="shared" si="4"/>
        <v>0</v>
      </c>
      <c r="R72" s="722">
        <f t="shared" si="4"/>
        <v>0</v>
      </c>
      <c r="S72" s="722">
        <f t="shared" si="4"/>
        <v>0</v>
      </c>
      <c r="T72" s="722">
        <f t="shared" si="4"/>
        <v>0</v>
      </c>
      <c r="U72" s="722">
        <f t="shared" si="4"/>
        <v>0</v>
      </c>
      <c r="V72" s="722">
        <f t="shared" si="4"/>
        <v>0</v>
      </c>
      <c r="W72" s="722">
        <f t="shared" si="4"/>
        <v>0</v>
      </c>
      <c r="X72" s="722">
        <f t="shared" si="4"/>
        <v>0</v>
      </c>
      <c r="Y72" s="722">
        <f t="shared" si="4"/>
        <v>0</v>
      </c>
      <c r="Z72" s="722">
        <f t="shared" si="4"/>
        <v>0</v>
      </c>
      <c r="AA72" s="722">
        <f t="shared" si="4"/>
        <v>0</v>
      </c>
      <c r="AB72" s="722">
        <f t="shared" si="4"/>
        <v>0</v>
      </c>
      <c r="AC72" s="722">
        <f t="shared" si="4"/>
        <v>407263.32</v>
      </c>
      <c r="AD72" s="722">
        <f t="shared" si="4"/>
        <v>0</v>
      </c>
      <c r="AE72" s="722">
        <f t="shared" si="4"/>
        <v>0</v>
      </c>
      <c r="AF72" s="722">
        <f t="shared" si="4"/>
        <v>0</v>
      </c>
      <c r="AG72" s="723">
        <f aca="true" t="shared" si="5" ref="AG72:AG135">SUM(B72:AF72)</f>
        <v>407263.32</v>
      </c>
    </row>
    <row r="73" spans="1:33" ht="15">
      <c r="A73" s="134"/>
      <c r="B73" s="135" t="s">
        <v>651</v>
      </c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4"/>
      <c r="N73" s="724"/>
      <c r="O73" s="724"/>
      <c r="P73" s="724"/>
      <c r="Q73" s="724"/>
      <c r="R73" s="724"/>
      <c r="S73" s="724"/>
      <c r="T73" s="724"/>
      <c r="U73" s="724"/>
      <c r="V73" s="724"/>
      <c r="W73" s="724"/>
      <c r="X73" s="724"/>
      <c r="Y73" s="724"/>
      <c r="Z73" s="724"/>
      <c r="AA73" s="724"/>
      <c r="AB73" s="724"/>
      <c r="AC73" s="724">
        <v>407263.32</v>
      </c>
      <c r="AD73" s="724"/>
      <c r="AE73" s="724"/>
      <c r="AF73" s="724"/>
      <c r="AG73" s="724">
        <f t="shared" si="5"/>
        <v>407263.32</v>
      </c>
    </row>
    <row r="74" spans="1:33" ht="409.5" customHeight="1" hidden="1">
      <c r="A74" s="134"/>
      <c r="B74" s="135"/>
      <c r="C74" s="724"/>
      <c r="D74" s="724"/>
      <c r="E74" s="724"/>
      <c r="F74" s="724"/>
      <c r="G74" s="724"/>
      <c r="H74" s="724"/>
      <c r="I74" s="724"/>
      <c r="J74" s="724"/>
      <c r="K74" s="724"/>
      <c r="L74" s="724"/>
      <c r="M74" s="724"/>
      <c r="N74" s="724"/>
      <c r="O74" s="724"/>
      <c r="P74" s="724"/>
      <c r="Q74" s="724"/>
      <c r="R74" s="724"/>
      <c r="S74" s="724"/>
      <c r="T74" s="724"/>
      <c r="U74" s="724"/>
      <c r="V74" s="724"/>
      <c r="W74" s="724"/>
      <c r="X74" s="724"/>
      <c r="Y74" s="724"/>
      <c r="Z74" s="724"/>
      <c r="AA74" s="724"/>
      <c r="AB74" s="724"/>
      <c r="AC74" s="724"/>
      <c r="AD74" s="724"/>
      <c r="AE74" s="724"/>
      <c r="AF74" s="724"/>
      <c r="AG74" s="724">
        <f t="shared" si="5"/>
        <v>0</v>
      </c>
    </row>
    <row r="75" spans="1:33" ht="409.5" customHeight="1" hidden="1">
      <c r="A75" s="134"/>
      <c r="B75" s="135"/>
      <c r="C75" s="724"/>
      <c r="D75" s="724"/>
      <c r="E75" s="724"/>
      <c r="F75" s="724"/>
      <c r="G75" s="724"/>
      <c r="H75" s="724"/>
      <c r="I75" s="724"/>
      <c r="J75" s="724"/>
      <c r="K75" s="724"/>
      <c r="L75" s="724"/>
      <c r="M75" s="724"/>
      <c r="N75" s="724"/>
      <c r="O75" s="724"/>
      <c r="P75" s="724"/>
      <c r="Q75" s="724"/>
      <c r="R75" s="724"/>
      <c r="S75" s="724"/>
      <c r="T75" s="724"/>
      <c r="U75" s="724"/>
      <c r="V75" s="724"/>
      <c r="W75" s="724"/>
      <c r="X75" s="724"/>
      <c r="Y75" s="724"/>
      <c r="Z75" s="724"/>
      <c r="AA75" s="724"/>
      <c r="AB75" s="724"/>
      <c r="AC75" s="724"/>
      <c r="AD75" s="724"/>
      <c r="AE75" s="724"/>
      <c r="AF75" s="724"/>
      <c r="AG75" s="724">
        <f t="shared" si="5"/>
        <v>0</v>
      </c>
    </row>
    <row r="76" spans="1:33" ht="409.5" customHeight="1" hidden="1">
      <c r="A76" s="134"/>
      <c r="B76" s="135"/>
      <c r="C76" s="724"/>
      <c r="D76" s="724"/>
      <c r="E76" s="724"/>
      <c r="F76" s="724"/>
      <c r="G76" s="724"/>
      <c r="H76" s="724"/>
      <c r="I76" s="724"/>
      <c r="J76" s="724"/>
      <c r="K76" s="724"/>
      <c r="L76" s="724"/>
      <c r="M76" s="724"/>
      <c r="N76" s="724"/>
      <c r="O76" s="724"/>
      <c r="P76" s="724"/>
      <c r="Q76" s="724"/>
      <c r="R76" s="724"/>
      <c r="S76" s="724"/>
      <c r="T76" s="724"/>
      <c r="U76" s="724"/>
      <c r="V76" s="724"/>
      <c r="W76" s="724"/>
      <c r="X76" s="724"/>
      <c r="Y76" s="724"/>
      <c r="Z76" s="724"/>
      <c r="AA76" s="724"/>
      <c r="AB76" s="724"/>
      <c r="AC76" s="724"/>
      <c r="AD76" s="724"/>
      <c r="AE76" s="724"/>
      <c r="AF76" s="724"/>
      <c r="AG76" s="724">
        <f t="shared" si="5"/>
        <v>0</v>
      </c>
    </row>
    <row r="77" spans="1:33" ht="409.5" customHeight="1" hidden="1">
      <c r="A77" s="134"/>
      <c r="B77" s="135"/>
      <c r="C77" s="724"/>
      <c r="D77" s="724"/>
      <c r="E77" s="724"/>
      <c r="F77" s="724"/>
      <c r="G77" s="724"/>
      <c r="H77" s="724"/>
      <c r="I77" s="724"/>
      <c r="J77" s="724"/>
      <c r="K77" s="724"/>
      <c r="L77" s="724"/>
      <c r="M77" s="724"/>
      <c r="N77" s="724"/>
      <c r="O77" s="724"/>
      <c r="P77" s="724"/>
      <c r="Q77" s="724"/>
      <c r="R77" s="724"/>
      <c r="S77" s="724"/>
      <c r="T77" s="724"/>
      <c r="U77" s="724"/>
      <c r="V77" s="724"/>
      <c r="W77" s="724"/>
      <c r="X77" s="724"/>
      <c r="Y77" s="724"/>
      <c r="Z77" s="724"/>
      <c r="AA77" s="724"/>
      <c r="AB77" s="724"/>
      <c r="AC77" s="724"/>
      <c r="AD77" s="724"/>
      <c r="AE77" s="724"/>
      <c r="AF77" s="724"/>
      <c r="AG77" s="724">
        <f t="shared" si="5"/>
        <v>0</v>
      </c>
    </row>
    <row r="78" spans="1:33" ht="409.5" customHeight="1" hidden="1">
      <c r="A78" s="134"/>
      <c r="B78" s="135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  <c r="N78" s="724"/>
      <c r="O78" s="724"/>
      <c r="P78" s="724"/>
      <c r="Q78" s="724"/>
      <c r="R78" s="724"/>
      <c r="S78" s="724"/>
      <c r="T78" s="724"/>
      <c r="U78" s="724"/>
      <c r="V78" s="724"/>
      <c r="W78" s="724"/>
      <c r="X78" s="724"/>
      <c r="Y78" s="724"/>
      <c r="Z78" s="724"/>
      <c r="AA78" s="724"/>
      <c r="AB78" s="724"/>
      <c r="AC78" s="724"/>
      <c r="AD78" s="724"/>
      <c r="AE78" s="724"/>
      <c r="AF78" s="724"/>
      <c r="AG78" s="724">
        <f t="shared" si="5"/>
        <v>0</v>
      </c>
    </row>
    <row r="79" spans="1:33" ht="15">
      <c r="A79" s="133" t="s">
        <v>492</v>
      </c>
      <c r="B79" s="720"/>
      <c r="C79" s="722">
        <f aca="true" t="shared" si="6" ref="C79:AF79">SUM(C80)</f>
        <v>816333.67</v>
      </c>
      <c r="D79" s="722">
        <f t="shared" si="6"/>
        <v>0</v>
      </c>
      <c r="E79" s="722">
        <f t="shared" si="6"/>
        <v>0</v>
      </c>
      <c r="F79" s="722">
        <f t="shared" si="6"/>
        <v>1256820.41</v>
      </c>
      <c r="G79" s="722">
        <f t="shared" si="6"/>
        <v>0</v>
      </c>
      <c r="H79" s="722">
        <f t="shared" si="6"/>
        <v>734526.24</v>
      </c>
      <c r="I79" s="722">
        <f t="shared" si="6"/>
        <v>1201751.68</v>
      </c>
      <c r="J79" s="722">
        <f t="shared" si="6"/>
        <v>0</v>
      </c>
      <c r="K79" s="722">
        <f t="shared" si="6"/>
        <v>20316543.91</v>
      </c>
      <c r="L79" s="722">
        <f t="shared" si="6"/>
        <v>11766824.42</v>
      </c>
      <c r="M79" s="722">
        <f t="shared" si="6"/>
        <v>4275560.39</v>
      </c>
      <c r="N79" s="722">
        <f t="shared" si="6"/>
        <v>0</v>
      </c>
      <c r="O79" s="722">
        <f t="shared" si="6"/>
        <v>1242244.03</v>
      </c>
      <c r="P79" s="722">
        <f t="shared" si="6"/>
        <v>0</v>
      </c>
      <c r="Q79" s="722">
        <f t="shared" si="6"/>
        <v>0</v>
      </c>
      <c r="R79" s="722">
        <f t="shared" si="6"/>
        <v>2817810.31</v>
      </c>
      <c r="S79" s="722">
        <f t="shared" si="6"/>
        <v>734577.26</v>
      </c>
      <c r="T79" s="722">
        <f t="shared" si="6"/>
        <v>1249143.59</v>
      </c>
      <c r="U79" s="722">
        <f t="shared" si="6"/>
        <v>727231.49</v>
      </c>
      <c r="V79" s="722">
        <f t="shared" si="6"/>
        <v>1589510.42</v>
      </c>
      <c r="W79" s="722">
        <f t="shared" si="6"/>
        <v>0</v>
      </c>
      <c r="X79" s="722">
        <f t="shared" si="6"/>
        <v>0</v>
      </c>
      <c r="Y79" s="722">
        <f t="shared" si="6"/>
        <v>1137897.96</v>
      </c>
      <c r="Z79" s="722">
        <f t="shared" si="6"/>
        <v>487670.55</v>
      </c>
      <c r="AA79" s="722">
        <f t="shared" si="6"/>
        <v>0</v>
      </c>
      <c r="AB79" s="722">
        <f t="shared" si="6"/>
        <v>256249.31</v>
      </c>
      <c r="AC79" s="722">
        <f t="shared" si="6"/>
        <v>0</v>
      </c>
      <c r="AD79" s="722">
        <f t="shared" si="6"/>
        <v>54804.77</v>
      </c>
      <c r="AE79" s="722">
        <f t="shared" si="6"/>
        <v>0</v>
      </c>
      <c r="AF79" s="722">
        <f t="shared" si="6"/>
        <v>0</v>
      </c>
      <c r="AG79" s="723">
        <f t="shared" si="5"/>
        <v>50665500.41000001</v>
      </c>
    </row>
    <row r="80" spans="1:33" ht="15">
      <c r="A80" s="134"/>
      <c r="B80" s="135" t="s">
        <v>493</v>
      </c>
      <c r="C80" s="724">
        <v>816333.67</v>
      </c>
      <c r="D80" s="724"/>
      <c r="E80" s="724"/>
      <c r="F80" s="724">
        <v>1256820.41</v>
      </c>
      <c r="G80" s="724"/>
      <c r="H80" s="724">
        <v>734526.24</v>
      </c>
      <c r="I80" s="724">
        <v>1201751.68</v>
      </c>
      <c r="J80" s="724"/>
      <c r="K80" s="724">
        <v>20316543.91</v>
      </c>
      <c r="L80" s="724">
        <v>11766824.42</v>
      </c>
      <c r="M80" s="724">
        <v>4275560.39</v>
      </c>
      <c r="N80" s="724"/>
      <c r="O80" s="724">
        <v>1242244.03</v>
      </c>
      <c r="P80" s="724"/>
      <c r="Q80" s="724"/>
      <c r="R80" s="724">
        <v>2817810.31</v>
      </c>
      <c r="S80" s="724">
        <v>734577.26</v>
      </c>
      <c r="T80" s="724">
        <v>1249143.59</v>
      </c>
      <c r="U80" s="724">
        <v>727231.49</v>
      </c>
      <c r="V80" s="724">
        <v>1589510.42</v>
      </c>
      <c r="W80" s="724"/>
      <c r="X80" s="724"/>
      <c r="Y80" s="724">
        <v>1137897.96</v>
      </c>
      <c r="Z80" s="724">
        <v>487670.55</v>
      </c>
      <c r="AA80" s="724"/>
      <c r="AB80" s="724">
        <v>256249.31</v>
      </c>
      <c r="AC80" s="724"/>
      <c r="AD80" s="724">
        <v>54804.77</v>
      </c>
      <c r="AE80" s="724"/>
      <c r="AF80" s="724"/>
      <c r="AG80" s="724">
        <f t="shared" si="5"/>
        <v>50665500.41000001</v>
      </c>
    </row>
    <row r="81" spans="1:33" ht="409.5" customHeight="1" hidden="1">
      <c r="A81" s="134"/>
      <c r="B81" s="135"/>
      <c r="C81" s="724"/>
      <c r="D81" s="724"/>
      <c r="E81" s="724"/>
      <c r="F81" s="724"/>
      <c r="G81" s="724"/>
      <c r="H81" s="724"/>
      <c r="I81" s="724"/>
      <c r="J81" s="724"/>
      <c r="K81" s="724"/>
      <c r="L81" s="724"/>
      <c r="M81" s="724"/>
      <c r="N81" s="724"/>
      <c r="O81" s="724"/>
      <c r="P81" s="724"/>
      <c r="Q81" s="724"/>
      <c r="R81" s="724"/>
      <c r="S81" s="724"/>
      <c r="T81" s="724"/>
      <c r="U81" s="724"/>
      <c r="V81" s="724"/>
      <c r="W81" s="724"/>
      <c r="X81" s="724"/>
      <c r="Y81" s="724"/>
      <c r="Z81" s="724"/>
      <c r="AA81" s="724"/>
      <c r="AB81" s="724"/>
      <c r="AC81" s="724"/>
      <c r="AD81" s="724"/>
      <c r="AE81" s="724"/>
      <c r="AF81" s="724"/>
      <c r="AG81" s="724">
        <f t="shared" si="5"/>
        <v>0</v>
      </c>
    </row>
    <row r="82" spans="1:33" ht="409.5" customHeight="1" hidden="1">
      <c r="A82" s="134"/>
      <c r="B82" s="135"/>
      <c r="C82" s="724"/>
      <c r="D82" s="724"/>
      <c r="E82" s="724"/>
      <c r="F82" s="724"/>
      <c r="G82" s="724"/>
      <c r="H82" s="724"/>
      <c r="I82" s="724"/>
      <c r="J82" s="724"/>
      <c r="K82" s="724"/>
      <c r="L82" s="724"/>
      <c r="M82" s="724"/>
      <c r="N82" s="724"/>
      <c r="O82" s="724"/>
      <c r="P82" s="724"/>
      <c r="Q82" s="724"/>
      <c r="R82" s="724"/>
      <c r="S82" s="724"/>
      <c r="T82" s="724"/>
      <c r="U82" s="724"/>
      <c r="V82" s="724"/>
      <c r="W82" s="724"/>
      <c r="X82" s="724"/>
      <c r="Y82" s="724"/>
      <c r="Z82" s="724"/>
      <c r="AA82" s="724"/>
      <c r="AB82" s="724"/>
      <c r="AC82" s="724"/>
      <c r="AD82" s="724"/>
      <c r="AE82" s="724"/>
      <c r="AF82" s="724"/>
      <c r="AG82" s="724">
        <f t="shared" si="5"/>
        <v>0</v>
      </c>
    </row>
    <row r="83" spans="1:33" ht="409.5" customHeight="1" hidden="1">
      <c r="A83" s="134"/>
      <c r="B83" s="135"/>
      <c r="C83" s="724"/>
      <c r="D83" s="724"/>
      <c r="E83" s="724"/>
      <c r="F83" s="724"/>
      <c r="G83" s="724"/>
      <c r="H83" s="724"/>
      <c r="I83" s="724"/>
      <c r="J83" s="724"/>
      <c r="K83" s="724"/>
      <c r="L83" s="724"/>
      <c r="M83" s="724"/>
      <c r="N83" s="724"/>
      <c r="O83" s="724"/>
      <c r="P83" s="724"/>
      <c r="Q83" s="724"/>
      <c r="R83" s="724"/>
      <c r="S83" s="724"/>
      <c r="T83" s="724"/>
      <c r="U83" s="724"/>
      <c r="V83" s="724"/>
      <c r="W83" s="724"/>
      <c r="X83" s="724"/>
      <c r="Y83" s="724"/>
      <c r="Z83" s="724"/>
      <c r="AA83" s="724"/>
      <c r="AB83" s="724"/>
      <c r="AC83" s="724"/>
      <c r="AD83" s="724"/>
      <c r="AE83" s="724"/>
      <c r="AF83" s="724"/>
      <c r="AG83" s="724">
        <f t="shared" si="5"/>
        <v>0</v>
      </c>
    </row>
    <row r="84" spans="1:33" ht="409.5" customHeight="1" hidden="1">
      <c r="A84" s="134"/>
      <c r="B84" s="135"/>
      <c r="C84" s="724"/>
      <c r="D84" s="724"/>
      <c r="E84" s="724"/>
      <c r="F84" s="724"/>
      <c r="G84" s="724"/>
      <c r="H84" s="724"/>
      <c r="I84" s="724"/>
      <c r="J84" s="724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724"/>
      <c r="Z84" s="724"/>
      <c r="AA84" s="724"/>
      <c r="AB84" s="724"/>
      <c r="AC84" s="724"/>
      <c r="AD84" s="724"/>
      <c r="AE84" s="724"/>
      <c r="AF84" s="724"/>
      <c r="AG84" s="724">
        <f t="shared" si="5"/>
        <v>0</v>
      </c>
    </row>
    <row r="85" spans="1:33" ht="15">
      <c r="A85" s="133" t="s">
        <v>494</v>
      </c>
      <c r="B85" s="720"/>
      <c r="C85" s="722">
        <f aca="true" t="shared" si="7" ref="C85:AF85">SUM(C86)</f>
        <v>0</v>
      </c>
      <c r="D85" s="722">
        <f t="shared" si="7"/>
        <v>0</v>
      </c>
      <c r="E85" s="722">
        <f t="shared" si="7"/>
        <v>147376.09</v>
      </c>
      <c r="F85" s="722">
        <f t="shared" si="7"/>
        <v>33323.62</v>
      </c>
      <c r="G85" s="722">
        <f t="shared" si="7"/>
        <v>0</v>
      </c>
      <c r="H85" s="722">
        <f t="shared" si="7"/>
        <v>0</v>
      </c>
      <c r="I85" s="722">
        <f t="shared" si="7"/>
        <v>162172.01</v>
      </c>
      <c r="J85" s="722">
        <f t="shared" si="7"/>
        <v>0</v>
      </c>
      <c r="K85" s="722">
        <f t="shared" si="7"/>
        <v>3421866.14</v>
      </c>
      <c r="L85" s="722">
        <f t="shared" si="7"/>
        <v>3500283.15</v>
      </c>
      <c r="M85" s="722">
        <f t="shared" si="7"/>
        <v>0</v>
      </c>
      <c r="N85" s="722">
        <f t="shared" si="7"/>
        <v>809238.72</v>
      </c>
      <c r="O85" s="722">
        <f t="shared" si="7"/>
        <v>0</v>
      </c>
      <c r="P85" s="722">
        <f t="shared" si="7"/>
        <v>0</v>
      </c>
      <c r="Q85" s="722">
        <f t="shared" si="7"/>
        <v>0</v>
      </c>
      <c r="R85" s="722">
        <f t="shared" si="7"/>
        <v>459912.54</v>
      </c>
      <c r="S85" s="722">
        <f t="shared" si="7"/>
        <v>0</v>
      </c>
      <c r="T85" s="722">
        <f t="shared" si="7"/>
        <v>0</v>
      </c>
      <c r="U85" s="722">
        <f t="shared" si="7"/>
        <v>0</v>
      </c>
      <c r="V85" s="722">
        <f t="shared" si="7"/>
        <v>0</v>
      </c>
      <c r="W85" s="722">
        <f t="shared" si="7"/>
        <v>0</v>
      </c>
      <c r="X85" s="722">
        <f t="shared" si="7"/>
        <v>0</v>
      </c>
      <c r="Y85" s="722">
        <f t="shared" si="7"/>
        <v>0</v>
      </c>
      <c r="Z85" s="722">
        <f t="shared" si="7"/>
        <v>0</v>
      </c>
      <c r="AA85" s="722">
        <f t="shared" si="7"/>
        <v>0</v>
      </c>
      <c r="AB85" s="722">
        <f t="shared" si="7"/>
        <v>0</v>
      </c>
      <c r="AC85" s="722">
        <f t="shared" si="7"/>
        <v>0</v>
      </c>
      <c r="AD85" s="722">
        <f t="shared" si="7"/>
        <v>0</v>
      </c>
      <c r="AE85" s="722">
        <f t="shared" si="7"/>
        <v>0</v>
      </c>
      <c r="AF85" s="722">
        <f t="shared" si="7"/>
        <v>43454.81</v>
      </c>
      <c r="AG85" s="723">
        <f t="shared" si="5"/>
        <v>8577627.08</v>
      </c>
    </row>
    <row r="86" spans="1:33" ht="15">
      <c r="A86" s="134"/>
      <c r="B86" s="135" t="s">
        <v>493</v>
      </c>
      <c r="C86" s="724"/>
      <c r="D86" s="724"/>
      <c r="E86" s="724">
        <v>147376.09</v>
      </c>
      <c r="F86" s="724">
        <v>33323.62</v>
      </c>
      <c r="G86" s="724"/>
      <c r="H86" s="724"/>
      <c r="I86" s="724">
        <v>162172.01</v>
      </c>
      <c r="J86" s="724"/>
      <c r="K86" s="724">
        <v>3421866.14</v>
      </c>
      <c r="L86" s="724">
        <v>3500283.15</v>
      </c>
      <c r="M86" s="724"/>
      <c r="N86" s="724">
        <v>809238.72</v>
      </c>
      <c r="O86" s="724"/>
      <c r="P86" s="724"/>
      <c r="Q86" s="724"/>
      <c r="R86" s="724">
        <v>459912.54</v>
      </c>
      <c r="S86" s="724"/>
      <c r="T86" s="724"/>
      <c r="U86" s="724"/>
      <c r="V86" s="724"/>
      <c r="W86" s="724"/>
      <c r="X86" s="724"/>
      <c r="Y86" s="724"/>
      <c r="Z86" s="724"/>
      <c r="AA86" s="724"/>
      <c r="AB86" s="724"/>
      <c r="AC86" s="724"/>
      <c r="AD86" s="724"/>
      <c r="AE86" s="724"/>
      <c r="AF86" s="724">
        <v>43454.81</v>
      </c>
      <c r="AG86" s="724">
        <f t="shared" si="5"/>
        <v>8577627.08</v>
      </c>
    </row>
    <row r="87" spans="1:33" ht="409.5" customHeight="1" hidden="1">
      <c r="A87" s="134"/>
      <c r="B87" s="135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724"/>
      <c r="U87" s="724"/>
      <c r="V87" s="724"/>
      <c r="W87" s="724"/>
      <c r="X87" s="724"/>
      <c r="Y87" s="724"/>
      <c r="Z87" s="724"/>
      <c r="AA87" s="724"/>
      <c r="AB87" s="724"/>
      <c r="AC87" s="724"/>
      <c r="AD87" s="724"/>
      <c r="AE87" s="724"/>
      <c r="AF87" s="724"/>
      <c r="AG87" s="724">
        <f t="shared" si="5"/>
        <v>0</v>
      </c>
    </row>
    <row r="88" spans="1:33" ht="409.5" customHeight="1" hidden="1">
      <c r="A88" s="134"/>
      <c r="B88" s="135"/>
      <c r="C88" s="724"/>
      <c r="D88" s="724"/>
      <c r="E88" s="724"/>
      <c r="F88" s="724"/>
      <c r="G88" s="724"/>
      <c r="H88" s="724"/>
      <c r="I88" s="724"/>
      <c r="J88" s="724"/>
      <c r="K88" s="724"/>
      <c r="L88" s="724"/>
      <c r="M88" s="724"/>
      <c r="N88" s="724"/>
      <c r="O88" s="724"/>
      <c r="P88" s="724"/>
      <c r="Q88" s="724"/>
      <c r="R88" s="724"/>
      <c r="S88" s="724"/>
      <c r="T88" s="724"/>
      <c r="U88" s="724"/>
      <c r="V88" s="724"/>
      <c r="W88" s="724"/>
      <c r="X88" s="724"/>
      <c r="Y88" s="724"/>
      <c r="Z88" s="724"/>
      <c r="AA88" s="724"/>
      <c r="AB88" s="724"/>
      <c r="AC88" s="724"/>
      <c r="AD88" s="724"/>
      <c r="AE88" s="724"/>
      <c r="AF88" s="724"/>
      <c r="AG88" s="724">
        <f t="shared" si="5"/>
        <v>0</v>
      </c>
    </row>
    <row r="89" spans="1:33" ht="409.5" customHeight="1" hidden="1">
      <c r="A89" s="134"/>
      <c r="B89" s="135"/>
      <c r="C89" s="724"/>
      <c r="D89" s="724"/>
      <c r="E89" s="724"/>
      <c r="F89" s="724"/>
      <c r="G89" s="724"/>
      <c r="H89" s="724"/>
      <c r="I89" s="724"/>
      <c r="J89" s="724"/>
      <c r="K89" s="724"/>
      <c r="L89" s="724"/>
      <c r="M89" s="724"/>
      <c r="N89" s="724"/>
      <c r="O89" s="724"/>
      <c r="P89" s="724"/>
      <c r="Q89" s="724"/>
      <c r="R89" s="724"/>
      <c r="S89" s="724"/>
      <c r="T89" s="724"/>
      <c r="U89" s="724"/>
      <c r="V89" s="724"/>
      <c r="W89" s="724"/>
      <c r="X89" s="724"/>
      <c r="Y89" s="724"/>
      <c r="Z89" s="724"/>
      <c r="AA89" s="724"/>
      <c r="AB89" s="724"/>
      <c r="AC89" s="724"/>
      <c r="AD89" s="724"/>
      <c r="AE89" s="724"/>
      <c r="AF89" s="724"/>
      <c r="AG89" s="724">
        <f t="shared" si="5"/>
        <v>0</v>
      </c>
    </row>
    <row r="90" spans="1:33" ht="409.5" customHeight="1" hidden="1">
      <c r="A90" s="134"/>
      <c r="B90" s="135"/>
      <c r="C90" s="724"/>
      <c r="D90" s="724"/>
      <c r="E90" s="724"/>
      <c r="F90" s="724"/>
      <c r="G90" s="724"/>
      <c r="H90" s="724"/>
      <c r="I90" s="724"/>
      <c r="J90" s="724"/>
      <c r="K90" s="724"/>
      <c r="L90" s="724"/>
      <c r="M90" s="724"/>
      <c r="N90" s="724"/>
      <c r="O90" s="724"/>
      <c r="P90" s="724"/>
      <c r="Q90" s="724"/>
      <c r="R90" s="724"/>
      <c r="S90" s="724"/>
      <c r="T90" s="724"/>
      <c r="U90" s="724"/>
      <c r="V90" s="724"/>
      <c r="W90" s="724"/>
      <c r="X90" s="724"/>
      <c r="Y90" s="724"/>
      <c r="Z90" s="724"/>
      <c r="AA90" s="724"/>
      <c r="AB90" s="724"/>
      <c r="AC90" s="724"/>
      <c r="AD90" s="724"/>
      <c r="AE90" s="724"/>
      <c r="AF90" s="724"/>
      <c r="AG90" s="724">
        <f t="shared" si="5"/>
        <v>0</v>
      </c>
    </row>
    <row r="91" spans="1:33" ht="15">
      <c r="A91" s="133" t="s">
        <v>495</v>
      </c>
      <c r="B91" s="720"/>
      <c r="C91" s="722">
        <f aca="true" t="shared" si="8" ref="C91:AF91">SUM(C92:C115)</f>
        <v>12366753.51</v>
      </c>
      <c r="D91" s="722">
        <f t="shared" si="8"/>
        <v>13122728.389999999</v>
      </c>
      <c r="E91" s="722">
        <f t="shared" si="8"/>
        <v>36785568.24000001</v>
      </c>
      <c r="F91" s="722">
        <f t="shared" si="8"/>
        <v>9728443.37</v>
      </c>
      <c r="G91" s="722">
        <f t="shared" si="8"/>
        <v>3627492.7900000005</v>
      </c>
      <c r="H91" s="722">
        <f t="shared" si="8"/>
        <v>6457598.490000001</v>
      </c>
      <c r="I91" s="722">
        <f t="shared" si="8"/>
        <v>25263776.450000003</v>
      </c>
      <c r="J91" s="722">
        <f t="shared" si="8"/>
        <v>5799049.55</v>
      </c>
      <c r="K91" s="722">
        <f t="shared" si="8"/>
        <v>1238881.75</v>
      </c>
      <c r="L91" s="722">
        <f t="shared" si="8"/>
        <v>7264650.35</v>
      </c>
      <c r="M91" s="722">
        <f t="shared" si="8"/>
        <v>3876858.3499999996</v>
      </c>
      <c r="N91" s="722">
        <f t="shared" si="8"/>
        <v>5166782.680000001</v>
      </c>
      <c r="O91" s="722">
        <f t="shared" si="8"/>
        <v>3362132.6300000004</v>
      </c>
      <c r="P91" s="722">
        <f t="shared" si="8"/>
        <v>466283.51</v>
      </c>
      <c r="Q91" s="722">
        <f t="shared" si="8"/>
        <v>2831489.7</v>
      </c>
      <c r="R91" s="722">
        <f t="shared" si="8"/>
        <v>32504617.200000007</v>
      </c>
      <c r="S91" s="722">
        <f t="shared" si="8"/>
        <v>10372672.599999998</v>
      </c>
      <c r="T91" s="722">
        <f t="shared" si="8"/>
        <v>19230872.019999996</v>
      </c>
      <c r="U91" s="722">
        <f t="shared" si="8"/>
        <v>19148592.72</v>
      </c>
      <c r="V91" s="722">
        <f t="shared" si="8"/>
        <v>7728082.7299999995</v>
      </c>
      <c r="W91" s="722">
        <f t="shared" si="8"/>
        <v>16861429.03</v>
      </c>
      <c r="X91" s="722">
        <f t="shared" si="8"/>
        <v>48023372.95</v>
      </c>
      <c r="Y91" s="722">
        <f t="shared" si="8"/>
        <v>33134809.57</v>
      </c>
      <c r="Z91" s="722">
        <f t="shared" si="8"/>
        <v>17821465.73</v>
      </c>
      <c r="AA91" s="722">
        <f t="shared" si="8"/>
        <v>2054580.04</v>
      </c>
      <c r="AB91" s="722">
        <f t="shared" si="8"/>
        <v>30945994.98</v>
      </c>
      <c r="AC91" s="722">
        <f t="shared" si="8"/>
        <v>8742796.68</v>
      </c>
      <c r="AD91" s="722">
        <f t="shared" si="8"/>
        <v>10171969.979999999</v>
      </c>
      <c r="AE91" s="722">
        <f t="shared" si="8"/>
        <v>0</v>
      </c>
      <c r="AF91" s="722">
        <f t="shared" si="8"/>
        <v>33995.65</v>
      </c>
      <c r="AG91" s="723">
        <f t="shared" si="5"/>
        <v>394133741.64000005</v>
      </c>
    </row>
    <row r="92" spans="1:33" ht="15">
      <c r="A92" s="134"/>
      <c r="B92" s="135" t="s">
        <v>496</v>
      </c>
      <c r="C92" s="724">
        <v>296172.91</v>
      </c>
      <c r="D92" s="724">
        <v>263280.26</v>
      </c>
      <c r="E92" s="724">
        <v>1441298.47</v>
      </c>
      <c r="F92" s="724"/>
      <c r="G92" s="724">
        <v>456454.11</v>
      </c>
      <c r="H92" s="724">
        <v>294221.1</v>
      </c>
      <c r="I92" s="724">
        <v>2614703.77</v>
      </c>
      <c r="J92" s="724">
        <v>908257.51</v>
      </c>
      <c r="K92" s="724"/>
      <c r="L92" s="724">
        <v>3644703.8</v>
      </c>
      <c r="M92" s="724"/>
      <c r="N92" s="724">
        <v>1624072.26</v>
      </c>
      <c r="O92" s="724">
        <v>1623054.26</v>
      </c>
      <c r="P92" s="724"/>
      <c r="Q92" s="724"/>
      <c r="R92" s="724">
        <v>2382860.68</v>
      </c>
      <c r="S92" s="724">
        <v>202404.86</v>
      </c>
      <c r="T92" s="724">
        <v>580310.68</v>
      </c>
      <c r="U92" s="724">
        <v>1056375.64</v>
      </c>
      <c r="V92" s="724">
        <v>439375.86</v>
      </c>
      <c r="W92" s="724">
        <v>1953525.79</v>
      </c>
      <c r="X92" s="724">
        <v>1112561.49</v>
      </c>
      <c r="Y92" s="724">
        <v>3964474.09</v>
      </c>
      <c r="Z92" s="724">
        <v>1494492.21</v>
      </c>
      <c r="AA92" s="724">
        <v>74194.84</v>
      </c>
      <c r="AB92" s="724">
        <v>1934329.81</v>
      </c>
      <c r="AC92" s="724">
        <v>1014520.48</v>
      </c>
      <c r="AD92" s="724">
        <v>1572936.58</v>
      </c>
      <c r="AE92" s="724"/>
      <c r="AF92" s="724"/>
      <c r="AG92" s="724">
        <f t="shared" si="5"/>
        <v>30948581.459999993</v>
      </c>
    </row>
    <row r="93" spans="1:33" ht="15">
      <c r="A93" s="134"/>
      <c r="B93" s="135" t="s">
        <v>508</v>
      </c>
      <c r="C93" s="724">
        <v>1270866.82</v>
      </c>
      <c r="D93" s="724">
        <v>1052236.42</v>
      </c>
      <c r="E93" s="724">
        <v>2257597.97</v>
      </c>
      <c r="F93" s="724">
        <v>376621.4</v>
      </c>
      <c r="G93" s="724">
        <v>400164.66</v>
      </c>
      <c r="H93" s="724"/>
      <c r="I93" s="724">
        <v>1349852.59</v>
      </c>
      <c r="J93" s="724"/>
      <c r="K93" s="724"/>
      <c r="L93" s="724"/>
      <c r="M93" s="724"/>
      <c r="N93" s="724"/>
      <c r="O93" s="724"/>
      <c r="P93" s="724"/>
      <c r="Q93" s="724"/>
      <c r="R93" s="724">
        <v>919924.77</v>
      </c>
      <c r="S93" s="724">
        <v>2562865.94</v>
      </c>
      <c r="T93" s="724">
        <v>3540652.77</v>
      </c>
      <c r="U93" s="724">
        <v>3761581.88</v>
      </c>
      <c r="V93" s="724">
        <v>885993.97</v>
      </c>
      <c r="W93" s="724">
        <v>1336663.35</v>
      </c>
      <c r="X93" s="724">
        <v>4394053.17</v>
      </c>
      <c r="Y93" s="724"/>
      <c r="Z93" s="724"/>
      <c r="AA93" s="724"/>
      <c r="AB93" s="724">
        <v>1036064.66</v>
      </c>
      <c r="AC93" s="724"/>
      <c r="AD93" s="724">
        <v>148057.05</v>
      </c>
      <c r="AE93" s="724"/>
      <c r="AF93" s="724"/>
      <c r="AG93" s="724">
        <f t="shared" si="5"/>
        <v>25293197.42</v>
      </c>
    </row>
    <row r="94" spans="1:33" ht="15">
      <c r="A94" s="134"/>
      <c r="B94" s="135" t="s">
        <v>509</v>
      </c>
      <c r="C94" s="724"/>
      <c r="D94" s="724">
        <v>486410.94</v>
      </c>
      <c r="E94" s="724">
        <v>1606182.6</v>
      </c>
      <c r="F94" s="724">
        <v>40234.94</v>
      </c>
      <c r="G94" s="724"/>
      <c r="H94" s="724">
        <v>301026.59</v>
      </c>
      <c r="I94" s="724"/>
      <c r="J94" s="724"/>
      <c r="K94" s="724"/>
      <c r="L94" s="724"/>
      <c r="M94" s="724">
        <v>1095493.4</v>
      </c>
      <c r="N94" s="724">
        <v>1608971.82</v>
      </c>
      <c r="O94" s="724"/>
      <c r="P94" s="724"/>
      <c r="Q94" s="724">
        <v>1075926.36</v>
      </c>
      <c r="R94" s="724"/>
      <c r="S94" s="724">
        <v>450206.65</v>
      </c>
      <c r="T94" s="724">
        <v>49881.94</v>
      </c>
      <c r="U94" s="724">
        <v>352124.54</v>
      </c>
      <c r="V94" s="724">
        <v>10988.28</v>
      </c>
      <c r="W94" s="724"/>
      <c r="X94" s="724">
        <v>958802.26</v>
      </c>
      <c r="Y94" s="724"/>
      <c r="Z94" s="724"/>
      <c r="AA94" s="724"/>
      <c r="AB94" s="724"/>
      <c r="AC94" s="724"/>
      <c r="AD94" s="724"/>
      <c r="AE94" s="724"/>
      <c r="AF94" s="724"/>
      <c r="AG94" s="724">
        <f t="shared" si="5"/>
        <v>8036250.320000001</v>
      </c>
    </row>
    <row r="95" spans="1:33" ht="15">
      <c r="A95" s="134"/>
      <c r="B95" s="135" t="s">
        <v>497</v>
      </c>
      <c r="C95" s="724">
        <v>2042509.67</v>
      </c>
      <c r="D95" s="724">
        <v>414748.22</v>
      </c>
      <c r="E95" s="724">
        <v>2400795.39</v>
      </c>
      <c r="F95" s="724">
        <v>855909</v>
      </c>
      <c r="G95" s="724"/>
      <c r="H95" s="724">
        <v>530814.3</v>
      </c>
      <c r="I95" s="724">
        <v>438047.3</v>
      </c>
      <c r="J95" s="724"/>
      <c r="K95" s="724"/>
      <c r="L95" s="724"/>
      <c r="M95" s="724"/>
      <c r="N95" s="724"/>
      <c r="O95" s="724"/>
      <c r="P95" s="724"/>
      <c r="Q95" s="724"/>
      <c r="R95" s="724">
        <v>7054426.66</v>
      </c>
      <c r="S95" s="724">
        <v>1954987.65</v>
      </c>
      <c r="T95" s="724">
        <v>2752237.34</v>
      </c>
      <c r="U95" s="724">
        <v>2767020.24</v>
      </c>
      <c r="V95" s="724">
        <v>1408969.28</v>
      </c>
      <c r="W95" s="724">
        <v>2390795.53</v>
      </c>
      <c r="X95" s="724">
        <v>2612741.87</v>
      </c>
      <c r="Y95" s="724">
        <v>6693272.81</v>
      </c>
      <c r="Z95" s="724">
        <v>2334799.64</v>
      </c>
      <c r="AA95" s="724">
        <v>76105.95</v>
      </c>
      <c r="AB95" s="724">
        <v>980005.11</v>
      </c>
      <c r="AC95" s="724">
        <v>150539.2</v>
      </c>
      <c r="AD95" s="724"/>
      <c r="AE95" s="724"/>
      <c r="AF95" s="724"/>
      <c r="AG95" s="724">
        <f t="shared" si="5"/>
        <v>37858725.16000001</v>
      </c>
    </row>
    <row r="96" spans="1:33" ht="15">
      <c r="A96" s="134"/>
      <c r="B96" s="135" t="s">
        <v>498</v>
      </c>
      <c r="C96" s="724">
        <v>801594.81</v>
      </c>
      <c r="D96" s="724">
        <v>1268008.41</v>
      </c>
      <c r="E96" s="724">
        <v>6652014.53</v>
      </c>
      <c r="F96" s="724"/>
      <c r="G96" s="724"/>
      <c r="H96" s="724"/>
      <c r="I96" s="724">
        <v>157520.37</v>
      </c>
      <c r="J96" s="724">
        <v>466307.37</v>
      </c>
      <c r="K96" s="724"/>
      <c r="L96" s="724"/>
      <c r="M96" s="724"/>
      <c r="N96" s="724"/>
      <c r="O96" s="724"/>
      <c r="P96" s="724"/>
      <c r="Q96" s="724"/>
      <c r="R96" s="724">
        <v>1988841.89</v>
      </c>
      <c r="S96" s="724">
        <v>214914.35</v>
      </c>
      <c r="T96" s="724">
        <v>3463495.6</v>
      </c>
      <c r="U96" s="724">
        <v>1712592.33</v>
      </c>
      <c r="V96" s="724">
        <v>312990.82</v>
      </c>
      <c r="W96" s="724">
        <v>3669227.17</v>
      </c>
      <c r="X96" s="724">
        <v>6923695.43</v>
      </c>
      <c r="Y96" s="724">
        <v>7655623.86</v>
      </c>
      <c r="Z96" s="724">
        <v>4095088.07</v>
      </c>
      <c r="AA96" s="724">
        <v>608831.48</v>
      </c>
      <c r="AB96" s="724">
        <v>2219327.66</v>
      </c>
      <c r="AC96" s="724"/>
      <c r="AD96" s="724">
        <v>149814.33</v>
      </c>
      <c r="AE96" s="724"/>
      <c r="AF96" s="724"/>
      <c r="AG96" s="724">
        <f t="shared" si="5"/>
        <v>42359888.47999999</v>
      </c>
    </row>
    <row r="97" spans="1:33" ht="15">
      <c r="A97" s="134"/>
      <c r="B97" s="135" t="s">
        <v>499</v>
      </c>
      <c r="C97" s="724">
        <v>1845787.77</v>
      </c>
      <c r="D97" s="724">
        <v>825982.18</v>
      </c>
      <c r="E97" s="724">
        <v>2045370.89</v>
      </c>
      <c r="F97" s="724">
        <v>1938152.28</v>
      </c>
      <c r="G97" s="724">
        <v>1153264.55</v>
      </c>
      <c r="H97" s="724">
        <v>1404218.12</v>
      </c>
      <c r="I97" s="724">
        <v>5175231.75</v>
      </c>
      <c r="J97" s="724"/>
      <c r="K97" s="724"/>
      <c r="L97" s="724">
        <v>866399.84</v>
      </c>
      <c r="M97" s="724"/>
      <c r="N97" s="724">
        <v>738526.52</v>
      </c>
      <c r="O97" s="724"/>
      <c r="P97" s="724"/>
      <c r="Q97" s="724"/>
      <c r="R97" s="724">
        <v>5232160.48</v>
      </c>
      <c r="S97" s="724"/>
      <c r="T97" s="724">
        <v>1320063.53</v>
      </c>
      <c r="U97" s="724">
        <v>397306.04</v>
      </c>
      <c r="V97" s="724">
        <v>537840.88</v>
      </c>
      <c r="W97" s="724">
        <v>209567.83</v>
      </c>
      <c r="X97" s="724">
        <v>4649877.02</v>
      </c>
      <c r="Y97" s="724">
        <v>3576564.68</v>
      </c>
      <c r="Z97" s="724">
        <v>2009669.27</v>
      </c>
      <c r="AA97" s="724"/>
      <c r="AB97" s="724">
        <v>1982004.81</v>
      </c>
      <c r="AC97" s="724"/>
      <c r="AD97" s="724">
        <v>531283.06</v>
      </c>
      <c r="AE97" s="724"/>
      <c r="AF97" s="724">
        <v>23223.78</v>
      </c>
      <c r="AG97" s="724">
        <f t="shared" si="5"/>
        <v>36462495.28</v>
      </c>
    </row>
    <row r="98" spans="1:33" ht="15">
      <c r="A98" s="134"/>
      <c r="B98" s="135" t="s">
        <v>500</v>
      </c>
      <c r="C98" s="724">
        <v>419098.09</v>
      </c>
      <c r="D98" s="724">
        <v>1293016.95</v>
      </c>
      <c r="E98" s="724">
        <v>5723238.62</v>
      </c>
      <c r="F98" s="724">
        <v>860202.31</v>
      </c>
      <c r="G98" s="724">
        <v>307675.5</v>
      </c>
      <c r="H98" s="724">
        <v>508750.29</v>
      </c>
      <c r="I98" s="724">
        <v>6030691.04</v>
      </c>
      <c r="J98" s="724">
        <v>1315720.08</v>
      </c>
      <c r="K98" s="724"/>
      <c r="L98" s="724"/>
      <c r="M98" s="724"/>
      <c r="N98" s="724"/>
      <c r="O98" s="724"/>
      <c r="P98" s="724"/>
      <c r="Q98" s="724"/>
      <c r="R98" s="724">
        <v>2306858.1</v>
      </c>
      <c r="S98" s="724">
        <v>1367331.6</v>
      </c>
      <c r="T98" s="724">
        <v>2424569.51</v>
      </c>
      <c r="U98" s="724">
        <v>1801795.19</v>
      </c>
      <c r="V98" s="724">
        <v>154717.56</v>
      </c>
      <c r="W98" s="724">
        <v>2432378.71</v>
      </c>
      <c r="X98" s="724">
        <v>8817450.6</v>
      </c>
      <c r="Y98" s="724">
        <v>1620299.06</v>
      </c>
      <c r="Z98" s="724">
        <v>1465843.62</v>
      </c>
      <c r="AA98" s="724"/>
      <c r="AB98" s="724">
        <v>3299257.94</v>
      </c>
      <c r="AC98" s="724">
        <v>1954032.72</v>
      </c>
      <c r="AD98" s="724"/>
      <c r="AE98" s="724"/>
      <c r="AF98" s="724"/>
      <c r="AG98" s="724">
        <f t="shared" si="5"/>
        <v>44102927.49</v>
      </c>
    </row>
    <row r="99" spans="1:33" ht="15">
      <c r="A99" s="134"/>
      <c r="B99" s="135" t="s">
        <v>501</v>
      </c>
      <c r="C99" s="724">
        <v>719050.21</v>
      </c>
      <c r="D99" s="724">
        <v>1306763.19</v>
      </c>
      <c r="E99" s="724">
        <v>1709841.01</v>
      </c>
      <c r="F99" s="724">
        <v>533855.98</v>
      </c>
      <c r="G99" s="724"/>
      <c r="H99" s="724">
        <v>1308929.06</v>
      </c>
      <c r="I99" s="724">
        <v>512024.57</v>
      </c>
      <c r="J99" s="724"/>
      <c r="K99" s="724"/>
      <c r="L99" s="724"/>
      <c r="M99" s="724"/>
      <c r="N99" s="724"/>
      <c r="O99" s="724"/>
      <c r="P99" s="724"/>
      <c r="Q99" s="724"/>
      <c r="R99" s="724">
        <v>70270.85</v>
      </c>
      <c r="S99" s="724">
        <v>301140.81</v>
      </c>
      <c r="T99" s="724">
        <v>1005153.36</v>
      </c>
      <c r="U99" s="724">
        <v>1003361.12</v>
      </c>
      <c r="V99" s="724"/>
      <c r="W99" s="724">
        <v>1235954.8</v>
      </c>
      <c r="X99" s="724">
        <v>1756578.01</v>
      </c>
      <c r="Y99" s="724">
        <v>1040466.64</v>
      </c>
      <c r="Z99" s="724">
        <v>1257048.87</v>
      </c>
      <c r="AA99" s="724">
        <v>169555.49</v>
      </c>
      <c r="AB99" s="724">
        <v>2564528.43</v>
      </c>
      <c r="AC99" s="724">
        <v>3092884.26</v>
      </c>
      <c r="AD99" s="724">
        <v>1654312.42</v>
      </c>
      <c r="AE99" s="724"/>
      <c r="AF99" s="724"/>
      <c r="AG99" s="724">
        <f t="shared" si="5"/>
        <v>21241719.08</v>
      </c>
    </row>
    <row r="100" spans="1:33" ht="15">
      <c r="A100" s="134"/>
      <c r="B100" s="135" t="s">
        <v>339</v>
      </c>
      <c r="C100" s="724">
        <v>1294700.69</v>
      </c>
      <c r="D100" s="724">
        <v>310750.05</v>
      </c>
      <c r="E100" s="724">
        <v>621500.1</v>
      </c>
      <c r="F100" s="724">
        <v>809187.93</v>
      </c>
      <c r="G100" s="724"/>
      <c r="H100" s="724"/>
      <c r="I100" s="724"/>
      <c r="J100" s="724"/>
      <c r="K100" s="724"/>
      <c r="L100" s="724">
        <v>1635477.75</v>
      </c>
      <c r="M100" s="724"/>
      <c r="N100" s="724"/>
      <c r="O100" s="724"/>
      <c r="P100" s="724"/>
      <c r="Q100" s="724"/>
      <c r="R100" s="724"/>
      <c r="S100" s="724"/>
      <c r="T100" s="724"/>
      <c r="U100" s="724"/>
      <c r="V100" s="724"/>
      <c r="W100" s="724"/>
      <c r="X100" s="724"/>
      <c r="Y100" s="724"/>
      <c r="Z100" s="724"/>
      <c r="AA100" s="724"/>
      <c r="AB100" s="724"/>
      <c r="AC100" s="724"/>
      <c r="AD100" s="724"/>
      <c r="AE100" s="724"/>
      <c r="AF100" s="724"/>
      <c r="AG100" s="724">
        <f t="shared" si="5"/>
        <v>4671616.52</v>
      </c>
    </row>
    <row r="101" spans="1:33" ht="15">
      <c r="A101" s="134"/>
      <c r="B101" s="135" t="s">
        <v>502</v>
      </c>
      <c r="C101" s="724">
        <v>1818280.5</v>
      </c>
      <c r="D101" s="724">
        <v>1268872.54</v>
      </c>
      <c r="E101" s="724">
        <v>3677898.18</v>
      </c>
      <c r="F101" s="724">
        <v>1901862.45</v>
      </c>
      <c r="G101" s="724">
        <v>661256.46</v>
      </c>
      <c r="H101" s="724">
        <v>1703571.81</v>
      </c>
      <c r="I101" s="724">
        <v>4472782.66</v>
      </c>
      <c r="J101" s="724">
        <v>898029.71</v>
      </c>
      <c r="K101" s="724"/>
      <c r="L101" s="724"/>
      <c r="M101" s="724"/>
      <c r="N101" s="724">
        <v>107795.59</v>
      </c>
      <c r="O101" s="724"/>
      <c r="P101" s="724">
        <v>149584.68</v>
      </c>
      <c r="Q101" s="724"/>
      <c r="R101" s="724">
        <v>8558827.14</v>
      </c>
      <c r="S101" s="724">
        <v>959864.84</v>
      </c>
      <c r="T101" s="724">
        <v>1293013.26</v>
      </c>
      <c r="U101" s="724">
        <v>1364052.34</v>
      </c>
      <c r="V101" s="724">
        <v>1635017.09</v>
      </c>
      <c r="W101" s="724">
        <v>1777317.26</v>
      </c>
      <c r="X101" s="724">
        <v>9565832.19</v>
      </c>
      <c r="Y101" s="724">
        <v>6798574.33</v>
      </c>
      <c r="Z101" s="724">
        <v>2799516.34</v>
      </c>
      <c r="AA101" s="724">
        <v>622160.3</v>
      </c>
      <c r="AB101" s="724">
        <v>7246163.97</v>
      </c>
      <c r="AC101" s="724">
        <v>305066.03</v>
      </c>
      <c r="AD101" s="724">
        <v>662817.73</v>
      </c>
      <c r="AE101" s="724"/>
      <c r="AF101" s="724"/>
      <c r="AG101" s="724">
        <f t="shared" si="5"/>
        <v>60248157.4</v>
      </c>
    </row>
    <row r="102" spans="1:33" ht="15">
      <c r="A102" s="134"/>
      <c r="B102" s="135" t="s">
        <v>998</v>
      </c>
      <c r="C102" s="724">
        <v>741934.28</v>
      </c>
      <c r="D102" s="724">
        <v>212340.28</v>
      </c>
      <c r="E102" s="724">
        <v>621432.21</v>
      </c>
      <c r="F102" s="724">
        <v>740882.37</v>
      </c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4"/>
      <c r="R102" s="724">
        <v>967463.82</v>
      </c>
      <c r="S102" s="724">
        <v>201989.1</v>
      </c>
      <c r="T102" s="724"/>
      <c r="U102" s="724"/>
      <c r="V102" s="724">
        <v>445651.85</v>
      </c>
      <c r="W102" s="724"/>
      <c r="X102" s="724"/>
      <c r="Y102" s="724"/>
      <c r="Z102" s="724"/>
      <c r="AA102" s="724"/>
      <c r="AB102" s="724">
        <v>1795534.21</v>
      </c>
      <c r="AC102" s="724">
        <v>765330.03</v>
      </c>
      <c r="AD102" s="724">
        <v>1064085.25</v>
      </c>
      <c r="AE102" s="724"/>
      <c r="AF102" s="724"/>
      <c r="AG102" s="724">
        <f t="shared" si="5"/>
        <v>7556643.4</v>
      </c>
    </row>
    <row r="103" spans="1:33" ht="15">
      <c r="A103" s="134"/>
      <c r="B103" s="135" t="s">
        <v>510</v>
      </c>
      <c r="C103" s="724">
        <v>453348.59</v>
      </c>
      <c r="D103" s="724">
        <v>722773.4</v>
      </c>
      <c r="E103" s="724">
        <v>1640372.81</v>
      </c>
      <c r="F103" s="724">
        <v>460430.72</v>
      </c>
      <c r="G103" s="724">
        <v>178103.67</v>
      </c>
      <c r="H103" s="724">
        <v>162532.19</v>
      </c>
      <c r="I103" s="724"/>
      <c r="J103" s="724">
        <v>876053.6</v>
      </c>
      <c r="K103" s="724">
        <v>73764.87</v>
      </c>
      <c r="L103" s="724">
        <v>68300.83</v>
      </c>
      <c r="M103" s="724"/>
      <c r="N103" s="724">
        <v>54974.52</v>
      </c>
      <c r="O103" s="724"/>
      <c r="P103" s="724"/>
      <c r="Q103" s="724">
        <v>274872.58</v>
      </c>
      <c r="R103" s="724"/>
      <c r="S103" s="724">
        <v>333088.79</v>
      </c>
      <c r="T103" s="724">
        <v>279469.3</v>
      </c>
      <c r="U103" s="724">
        <v>1415994.33</v>
      </c>
      <c r="V103" s="724"/>
      <c r="W103" s="724">
        <v>321198.48</v>
      </c>
      <c r="X103" s="724">
        <v>2698378.07</v>
      </c>
      <c r="Y103" s="724">
        <v>482418.02</v>
      </c>
      <c r="Z103" s="724"/>
      <c r="AA103" s="724"/>
      <c r="AB103" s="724">
        <v>304137.65</v>
      </c>
      <c r="AC103" s="724">
        <v>721442.6</v>
      </c>
      <c r="AD103" s="724">
        <v>558923.71</v>
      </c>
      <c r="AE103" s="724"/>
      <c r="AF103" s="724"/>
      <c r="AG103" s="724">
        <f t="shared" si="5"/>
        <v>12080578.73</v>
      </c>
    </row>
    <row r="104" spans="1:33" ht="15">
      <c r="A104" s="134"/>
      <c r="B104" s="135" t="s">
        <v>513</v>
      </c>
      <c r="C104" s="724"/>
      <c r="D104" s="724"/>
      <c r="E104" s="724">
        <v>331542.71</v>
      </c>
      <c r="F104" s="724">
        <v>195413.54</v>
      </c>
      <c r="G104" s="724"/>
      <c r="H104" s="724"/>
      <c r="I104" s="724">
        <v>1350279.64</v>
      </c>
      <c r="J104" s="724"/>
      <c r="K104" s="724"/>
      <c r="L104" s="724">
        <v>4913.17</v>
      </c>
      <c r="M104" s="724">
        <v>1716083.11</v>
      </c>
      <c r="N104" s="724">
        <v>506855.28</v>
      </c>
      <c r="O104" s="724">
        <v>1228140.69</v>
      </c>
      <c r="P104" s="724"/>
      <c r="Q104" s="724">
        <v>405485.14</v>
      </c>
      <c r="R104" s="724">
        <v>146813.53</v>
      </c>
      <c r="S104" s="724"/>
      <c r="T104" s="724"/>
      <c r="U104" s="724"/>
      <c r="V104" s="724">
        <v>431444.02</v>
      </c>
      <c r="W104" s="724"/>
      <c r="X104" s="724"/>
      <c r="Y104" s="724"/>
      <c r="Z104" s="724"/>
      <c r="AA104" s="724"/>
      <c r="AB104" s="724">
        <v>379002.89</v>
      </c>
      <c r="AC104" s="724">
        <v>53017.34</v>
      </c>
      <c r="AD104" s="724">
        <v>749878.05</v>
      </c>
      <c r="AE104" s="724"/>
      <c r="AF104" s="724"/>
      <c r="AG104" s="724">
        <f t="shared" si="5"/>
        <v>7498869.109999999</v>
      </c>
    </row>
    <row r="105" spans="1:33" ht="15">
      <c r="A105" s="134"/>
      <c r="B105" s="135" t="s">
        <v>503</v>
      </c>
      <c r="C105" s="724">
        <v>37468.47</v>
      </c>
      <c r="D105" s="724">
        <v>1016641.68</v>
      </c>
      <c r="E105" s="724">
        <v>2725165.66</v>
      </c>
      <c r="F105" s="724">
        <v>313629.86</v>
      </c>
      <c r="G105" s="724">
        <v>163261.2</v>
      </c>
      <c r="H105" s="724">
        <v>90044.14</v>
      </c>
      <c r="I105" s="724">
        <v>2171243.78</v>
      </c>
      <c r="J105" s="724">
        <v>438826.37</v>
      </c>
      <c r="K105" s="724">
        <v>761364.51</v>
      </c>
      <c r="L105" s="724">
        <v>888650.44</v>
      </c>
      <c r="M105" s="724"/>
      <c r="N105" s="724">
        <v>229522.87</v>
      </c>
      <c r="O105" s="724">
        <v>510937.68</v>
      </c>
      <c r="P105" s="724"/>
      <c r="Q105" s="724"/>
      <c r="R105" s="724">
        <v>1544022.48</v>
      </c>
      <c r="S105" s="724">
        <v>1534808</v>
      </c>
      <c r="T105" s="724">
        <v>1058194.33</v>
      </c>
      <c r="U105" s="724">
        <v>1973834.18</v>
      </c>
      <c r="V105" s="724">
        <v>670823.37</v>
      </c>
      <c r="W105" s="724">
        <v>1450361.3</v>
      </c>
      <c r="X105" s="724">
        <v>2460489.14</v>
      </c>
      <c r="Y105" s="724">
        <v>409571.69</v>
      </c>
      <c r="Z105" s="724">
        <v>1329909.39</v>
      </c>
      <c r="AA105" s="724"/>
      <c r="AB105" s="724">
        <v>2026853.37</v>
      </c>
      <c r="AC105" s="724">
        <v>685964.02</v>
      </c>
      <c r="AD105" s="724">
        <v>833321.27</v>
      </c>
      <c r="AE105" s="724"/>
      <c r="AF105" s="724"/>
      <c r="AG105" s="724">
        <f t="shared" si="5"/>
        <v>25324909.2</v>
      </c>
    </row>
    <row r="106" spans="1:33" ht="15">
      <c r="A106" s="134"/>
      <c r="B106" s="135" t="s">
        <v>504</v>
      </c>
      <c r="C106" s="724">
        <v>625940.7</v>
      </c>
      <c r="D106" s="724">
        <v>903357.35</v>
      </c>
      <c r="E106" s="724">
        <v>1341113.95</v>
      </c>
      <c r="F106" s="724">
        <v>702060.59</v>
      </c>
      <c r="G106" s="724"/>
      <c r="H106" s="724">
        <v>153490.89</v>
      </c>
      <c r="I106" s="724">
        <v>684113.11</v>
      </c>
      <c r="J106" s="724">
        <v>895854.91</v>
      </c>
      <c r="K106" s="724">
        <v>403752.37</v>
      </c>
      <c r="L106" s="724">
        <v>156204.52</v>
      </c>
      <c r="M106" s="724">
        <v>1065281.84</v>
      </c>
      <c r="N106" s="724">
        <v>296063.82</v>
      </c>
      <c r="O106" s="724"/>
      <c r="P106" s="724">
        <v>316698.83</v>
      </c>
      <c r="Q106" s="724">
        <v>1075205.62</v>
      </c>
      <c r="R106" s="724">
        <v>1332146.8</v>
      </c>
      <c r="S106" s="724">
        <v>289070.01</v>
      </c>
      <c r="T106" s="724">
        <v>1463830.4</v>
      </c>
      <c r="U106" s="724">
        <v>1542554.89</v>
      </c>
      <c r="V106" s="724">
        <v>794269.75</v>
      </c>
      <c r="W106" s="724">
        <v>84438.81</v>
      </c>
      <c r="X106" s="724">
        <v>2072913.7</v>
      </c>
      <c r="Y106" s="724">
        <v>893544.39</v>
      </c>
      <c r="Z106" s="724">
        <v>1035098.32</v>
      </c>
      <c r="AA106" s="724">
        <v>503731.98</v>
      </c>
      <c r="AB106" s="724">
        <v>2809874.2</v>
      </c>
      <c r="AC106" s="724"/>
      <c r="AD106" s="724">
        <v>2246540.53</v>
      </c>
      <c r="AE106" s="724"/>
      <c r="AF106" s="724"/>
      <c r="AG106" s="724">
        <f t="shared" si="5"/>
        <v>23687152.28</v>
      </c>
    </row>
    <row r="107" spans="1:33" ht="15">
      <c r="A107" s="134"/>
      <c r="B107" s="135" t="s">
        <v>489</v>
      </c>
      <c r="C107" s="724"/>
      <c r="D107" s="724">
        <v>1777546.52</v>
      </c>
      <c r="E107" s="724">
        <v>1990203.14</v>
      </c>
      <c r="F107" s="724"/>
      <c r="G107" s="724">
        <v>307312.64</v>
      </c>
      <c r="H107" s="724"/>
      <c r="I107" s="724">
        <v>307285.87</v>
      </c>
      <c r="J107" s="724"/>
      <c r="K107" s="724"/>
      <c r="L107" s="724"/>
      <c r="M107" s="724"/>
      <c r="N107" s="724"/>
      <c r="O107" s="724"/>
      <c r="P107" s="724"/>
      <c r="Q107" s="724"/>
      <c r="R107" s="724"/>
      <c r="S107" s="724"/>
      <c r="T107" s="724"/>
      <c r="U107" s="724"/>
      <c r="V107" s="724"/>
      <c r="W107" s="724"/>
      <c r="X107" s="724"/>
      <c r="Y107" s="724"/>
      <c r="Z107" s="724"/>
      <c r="AA107" s="724"/>
      <c r="AB107" s="724">
        <v>2368910.27</v>
      </c>
      <c r="AC107" s="724"/>
      <c r="AD107" s="724"/>
      <c r="AE107" s="724"/>
      <c r="AF107" s="724">
        <v>10771.87</v>
      </c>
      <c r="AG107" s="724">
        <f t="shared" si="5"/>
        <v>6762030.31</v>
      </c>
    </row>
    <row r="108" spans="1:33" ht="409.5" customHeight="1" hidden="1">
      <c r="A108" s="134"/>
      <c r="B108" s="135"/>
      <c r="C108" s="724"/>
      <c r="D108" s="724"/>
      <c r="E108" s="724"/>
      <c r="F108" s="724"/>
      <c r="G108" s="724"/>
      <c r="H108" s="724"/>
      <c r="I108" s="724"/>
      <c r="J108" s="724"/>
      <c r="K108" s="724"/>
      <c r="L108" s="724"/>
      <c r="M108" s="724"/>
      <c r="N108" s="724"/>
      <c r="O108" s="724"/>
      <c r="P108" s="724"/>
      <c r="Q108" s="724"/>
      <c r="R108" s="724"/>
      <c r="S108" s="724"/>
      <c r="T108" s="724"/>
      <c r="U108" s="724"/>
      <c r="V108" s="724"/>
      <c r="W108" s="724"/>
      <c r="X108" s="724"/>
      <c r="Y108" s="724"/>
      <c r="Z108" s="724"/>
      <c r="AA108" s="724"/>
      <c r="AB108" s="724"/>
      <c r="AC108" s="724"/>
      <c r="AD108" s="724"/>
      <c r="AE108" s="724"/>
      <c r="AF108" s="724"/>
      <c r="AG108" s="724">
        <f t="shared" si="5"/>
        <v>0</v>
      </c>
    </row>
    <row r="109" spans="1:33" ht="409.5" customHeight="1" hidden="1">
      <c r="A109" s="134"/>
      <c r="B109" s="135"/>
      <c r="C109" s="724"/>
      <c r="D109" s="724"/>
      <c r="E109" s="724"/>
      <c r="F109" s="724"/>
      <c r="G109" s="724"/>
      <c r="H109" s="724"/>
      <c r="I109" s="724"/>
      <c r="J109" s="724"/>
      <c r="K109" s="724"/>
      <c r="L109" s="724"/>
      <c r="M109" s="724"/>
      <c r="N109" s="724"/>
      <c r="O109" s="724"/>
      <c r="P109" s="724"/>
      <c r="Q109" s="724"/>
      <c r="R109" s="724"/>
      <c r="S109" s="724"/>
      <c r="T109" s="724"/>
      <c r="U109" s="724"/>
      <c r="V109" s="724"/>
      <c r="W109" s="724"/>
      <c r="X109" s="724"/>
      <c r="Y109" s="724"/>
      <c r="Z109" s="724"/>
      <c r="AA109" s="724"/>
      <c r="AB109" s="724"/>
      <c r="AC109" s="724"/>
      <c r="AD109" s="724"/>
      <c r="AE109" s="724"/>
      <c r="AF109" s="724"/>
      <c r="AG109" s="724">
        <f t="shared" si="5"/>
        <v>0</v>
      </c>
    </row>
    <row r="110" spans="1:33" ht="409.5" customHeight="1" hidden="1">
      <c r="A110" s="134"/>
      <c r="B110" s="135"/>
      <c r="C110" s="724"/>
      <c r="D110" s="724"/>
      <c r="E110" s="724"/>
      <c r="F110" s="724"/>
      <c r="G110" s="724"/>
      <c r="H110" s="724"/>
      <c r="I110" s="724"/>
      <c r="J110" s="724"/>
      <c r="K110" s="724"/>
      <c r="L110" s="724"/>
      <c r="M110" s="724"/>
      <c r="N110" s="724"/>
      <c r="O110" s="724"/>
      <c r="P110" s="724"/>
      <c r="Q110" s="724"/>
      <c r="R110" s="724"/>
      <c r="S110" s="724"/>
      <c r="T110" s="724"/>
      <c r="U110" s="724"/>
      <c r="V110" s="724"/>
      <c r="W110" s="724"/>
      <c r="X110" s="724"/>
      <c r="Y110" s="724"/>
      <c r="Z110" s="724"/>
      <c r="AA110" s="724"/>
      <c r="AB110" s="724"/>
      <c r="AC110" s="724"/>
      <c r="AD110" s="724"/>
      <c r="AE110" s="724"/>
      <c r="AF110" s="724"/>
      <c r="AG110" s="724">
        <f t="shared" si="5"/>
        <v>0</v>
      </c>
    </row>
    <row r="111" spans="1:33" ht="409.5" customHeight="1" hidden="1">
      <c r="A111" s="134"/>
      <c r="B111" s="135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4"/>
      <c r="V111" s="724"/>
      <c r="W111" s="724"/>
      <c r="X111" s="724"/>
      <c r="Y111" s="724"/>
      <c r="Z111" s="724"/>
      <c r="AA111" s="724"/>
      <c r="AB111" s="724"/>
      <c r="AC111" s="724"/>
      <c r="AD111" s="724"/>
      <c r="AE111" s="724"/>
      <c r="AF111" s="724"/>
      <c r="AG111" s="724">
        <f t="shared" si="5"/>
        <v>0</v>
      </c>
    </row>
    <row r="112" spans="1:33" ht="409.5" customHeight="1" hidden="1">
      <c r="A112" s="134"/>
      <c r="B112" s="135"/>
      <c r="C112" s="724"/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724"/>
      <c r="T112" s="724"/>
      <c r="U112" s="724"/>
      <c r="V112" s="724"/>
      <c r="W112" s="724"/>
      <c r="X112" s="724"/>
      <c r="Y112" s="724"/>
      <c r="Z112" s="724"/>
      <c r="AA112" s="724"/>
      <c r="AB112" s="724"/>
      <c r="AC112" s="724"/>
      <c r="AD112" s="724"/>
      <c r="AE112" s="724"/>
      <c r="AF112" s="724"/>
      <c r="AG112" s="724">
        <f t="shared" si="5"/>
        <v>0</v>
      </c>
    </row>
    <row r="113" spans="1:33" ht="409.5" customHeight="1" hidden="1">
      <c r="A113" s="134"/>
      <c r="B113" s="135"/>
      <c r="C113" s="724"/>
      <c r="D113" s="724"/>
      <c r="E113" s="724"/>
      <c r="F113" s="724"/>
      <c r="G113" s="724"/>
      <c r="H113" s="724"/>
      <c r="I113" s="724"/>
      <c r="J113" s="724"/>
      <c r="K113" s="724"/>
      <c r="L113" s="724"/>
      <c r="M113" s="724"/>
      <c r="N113" s="724"/>
      <c r="O113" s="724"/>
      <c r="P113" s="724"/>
      <c r="Q113" s="724"/>
      <c r="R113" s="724"/>
      <c r="S113" s="724"/>
      <c r="T113" s="724"/>
      <c r="U113" s="724"/>
      <c r="V113" s="724"/>
      <c r="W113" s="724"/>
      <c r="X113" s="724"/>
      <c r="Y113" s="724"/>
      <c r="Z113" s="724"/>
      <c r="AA113" s="724"/>
      <c r="AB113" s="724"/>
      <c r="AC113" s="724"/>
      <c r="AD113" s="724"/>
      <c r="AE113" s="724"/>
      <c r="AF113" s="724"/>
      <c r="AG113" s="724">
        <f t="shared" si="5"/>
        <v>0</v>
      </c>
    </row>
    <row r="114" spans="1:33" ht="409.5" customHeight="1" hidden="1">
      <c r="A114" s="134"/>
      <c r="B114" s="135"/>
      <c r="C114" s="724"/>
      <c r="D114" s="724"/>
      <c r="E114" s="724"/>
      <c r="F114" s="724"/>
      <c r="G114" s="724"/>
      <c r="H114" s="724"/>
      <c r="I114" s="724"/>
      <c r="J114" s="724"/>
      <c r="K114" s="724"/>
      <c r="L114" s="724"/>
      <c r="M114" s="724"/>
      <c r="N114" s="724"/>
      <c r="O114" s="724"/>
      <c r="P114" s="724"/>
      <c r="Q114" s="724"/>
      <c r="R114" s="724"/>
      <c r="S114" s="724"/>
      <c r="T114" s="724"/>
      <c r="U114" s="724"/>
      <c r="V114" s="724"/>
      <c r="W114" s="724"/>
      <c r="X114" s="724"/>
      <c r="Y114" s="724"/>
      <c r="Z114" s="724"/>
      <c r="AA114" s="724"/>
      <c r="AB114" s="724"/>
      <c r="AC114" s="724"/>
      <c r="AD114" s="724"/>
      <c r="AE114" s="724"/>
      <c r="AF114" s="724"/>
      <c r="AG114" s="724">
        <f t="shared" si="5"/>
        <v>0</v>
      </c>
    </row>
    <row r="115" spans="1:33" ht="409.5" customHeight="1" hidden="1">
      <c r="A115" s="134"/>
      <c r="B115" s="135"/>
      <c r="C115" s="724"/>
      <c r="D115" s="724"/>
      <c r="E115" s="724"/>
      <c r="F115" s="724"/>
      <c r="G115" s="724"/>
      <c r="H115" s="724"/>
      <c r="I115" s="724"/>
      <c r="J115" s="724"/>
      <c r="K115" s="724"/>
      <c r="L115" s="724"/>
      <c r="M115" s="724"/>
      <c r="N115" s="724"/>
      <c r="O115" s="724"/>
      <c r="P115" s="724"/>
      <c r="Q115" s="724"/>
      <c r="R115" s="724"/>
      <c r="S115" s="724"/>
      <c r="T115" s="724"/>
      <c r="U115" s="724"/>
      <c r="V115" s="724"/>
      <c r="W115" s="724"/>
      <c r="X115" s="724"/>
      <c r="Y115" s="724"/>
      <c r="Z115" s="724"/>
      <c r="AA115" s="724"/>
      <c r="AB115" s="724"/>
      <c r="AC115" s="724"/>
      <c r="AD115" s="724"/>
      <c r="AE115" s="724"/>
      <c r="AF115" s="724"/>
      <c r="AG115" s="724">
        <f t="shared" si="5"/>
        <v>0</v>
      </c>
    </row>
    <row r="116" spans="1:33" ht="15">
      <c r="A116" s="133" t="s">
        <v>505</v>
      </c>
      <c r="B116" s="720"/>
      <c r="C116" s="722">
        <f aca="true" t="shared" si="9" ref="C116:AF116">SUM(C117)</f>
        <v>0</v>
      </c>
      <c r="D116" s="722">
        <f t="shared" si="9"/>
        <v>289250.73</v>
      </c>
      <c r="E116" s="722">
        <f t="shared" si="9"/>
        <v>451638.14</v>
      </c>
      <c r="F116" s="722">
        <f t="shared" si="9"/>
        <v>0</v>
      </c>
      <c r="G116" s="722">
        <f t="shared" si="9"/>
        <v>435393.59</v>
      </c>
      <c r="H116" s="722">
        <f t="shared" si="9"/>
        <v>0</v>
      </c>
      <c r="I116" s="722">
        <f t="shared" si="9"/>
        <v>2189872.95</v>
      </c>
      <c r="J116" s="722">
        <f t="shared" si="9"/>
        <v>0</v>
      </c>
      <c r="K116" s="722">
        <f t="shared" si="9"/>
        <v>0</v>
      </c>
      <c r="L116" s="722">
        <f t="shared" si="9"/>
        <v>0</v>
      </c>
      <c r="M116" s="722">
        <f t="shared" si="9"/>
        <v>0</v>
      </c>
      <c r="N116" s="722">
        <f t="shared" si="9"/>
        <v>0</v>
      </c>
      <c r="O116" s="722">
        <f t="shared" si="9"/>
        <v>0</v>
      </c>
      <c r="P116" s="722">
        <f t="shared" si="9"/>
        <v>0</v>
      </c>
      <c r="Q116" s="722">
        <f t="shared" si="9"/>
        <v>0</v>
      </c>
      <c r="R116" s="722">
        <f t="shared" si="9"/>
        <v>4528968.54</v>
      </c>
      <c r="S116" s="722">
        <f t="shared" si="9"/>
        <v>0</v>
      </c>
      <c r="T116" s="722">
        <f t="shared" si="9"/>
        <v>874857.23</v>
      </c>
      <c r="U116" s="722">
        <f t="shared" si="9"/>
        <v>0</v>
      </c>
      <c r="V116" s="722">
        <f t="shared" si="9"/>
        <v>290040.82</v>
      </c>
      <c r="W116" s="722">
        <f t="shared" si="9"/>
        <v>4840997.09</v>
      </c>
      <c r="X116" s="722">
        <f t="shared" si="9"/>
        <v>0</v>
      </c>
      <c r="Y116" s="722">
        <f t="shared" si="9"/>
        <v>13484889.69</v>
      </c>
      <c r="Z116" s="722">
        <f t="shared" si="9"/>
        <v>1447930.03</v>
      </c>
      <c r="AA116" s="722">
        <f t="shared" si="9"/>
        <v>1414096.21</v>
      </c>
      <c r="AB116" s="722">
        <f t="shared" si="9"/>
        <v>335215.58</v>
      </c>
      <c r="AC116" s="722">
        <f t="shared" si="9"/>
        <v>0</v>
      </c>
      <c r="AD116" s="722">
        <f t="shared" si="9"/>
        <v>124491.52</v>
      </c>
      <c r="AE116" s="722">
        <f t="shared" si="9"/>
        <v>0</v>
      </c>
      <c r="AF116" s="722">
        <f t="shared" si="9"/>
        <v>57827.99</v>
      </c>
      <c r="AG116" s="723">
        <f t="shared" si="5"/>
        <v>30765470.11</v>
      </c>
    </row>
    <row r="117" spans="1:33" ht="15">
      <c r="A117" s="134"/>
      <c r="B117" s="135" t="s">
        <v>493</v>
      </c>
      <c r="C117" s="724"/>
      <c r="D117" s="724">
        <v>289250.73</v>
      </c>
      <c r="E117" s="724">
        <v>451638.14</v>
      </c>
      <c r="F117" s="724"/>
      <c r="G117" s="724">
        <v>435393.59</v>
      </c>
      <c r="H117" s="724"/>
      <c r="I117" s="724">
        <v>2189872.95</v>
      </c>
      <c r="J117" s="724"/>
      <c r="K117" s="724"/>
      <c r="L117" s="724"/>
      <c r="M117" s="724"/>
      <c r="N117" s="724"/>
      <c r="O117" s="724"/>
      <c r="P117" s="724"/>
      <c r="Q117" s="724"/>
      <c r="R117" s="724">
        <v>4528968.54</v>
      </c>
      <c r="S117" s="724"/>
      <c r="T117" s="724">
        <v>874857.23</v>
      </c>
      <c r="U117" s="724"/>
      <c r="V117" s="724">
        <v>290040.82</v>
      </c>
      <c r="W117" s="724">
        <v>4840997.09</v>
      </c>
      <c r="X117" s="724"/>
      <c r="Y117" s="724">
        <v>13484889.69</v>
      </c>
      <c r="Z117" s="724">
        <v>1447930.03</v>
      </c>
      <c r="AA117" s="724">
        <v>1414096.21</v>
      </c>
      <c r="AB117" s="724">
        <v>335215.58</v>
      </c>
      <c r="AC117" s="724"/>
      <c r="AD117" s="724">
        <v>124491.52</v>
      </c>
      <c r="AE117" s="724"/>
      <c r="AF117" s="724">
        <v>57827.99</v>
      </c>
      <c r="AG117" s="724">
        <f t="shared" si="5"/>
        <v>30765470.11</v>
      </c>
    </row>
    <row r="118" spans="1:33" ht="409.5" customHeight="1" hidden="1">
      <c r="A118" s="134"/>
      <c r="B118" s="135"/>
      <c r="C118" s="724"/>
      <c r="D118" s="724"/>
      <c r="E118" s="724"/>
      <c r="F118" s="724"/>
      <c r="G118" s="724"/>
      <c r="H118" s="724"/>
      <c r="I118" s="724"/>
      <c r="J118" s="724"/>
      <c r="K118" s="724"/>
      <c r="L118" s="724"/>
      <c r="M118" s="724"/>
      <c r="N118" s="724"/>
      <c r="O118" s="724"/>
      <c r="P118" s="724"/>
      <c r="Q118" s="724"/>
      <c r="R118" s="724"/>
      <c r="S118" s="724"/>
      <c r="T118" s="724"/>
      <c r="U118" s="724"/>
      <c r="V118" s="724"/>
      <c r="W118" s="724"/>
      <c r="X118" s="724"/>
      <c r="Y118" s="724"/>
      <c r="Z118" s="724"/>
      <c r="AA118" s="724"/>
      <c r="AB118" s="724"/>
      <c r="AC118" s="724"/>
      <c r="AD118" s="724"/>
      <c r="AE118" s="724"/>
      <c r="AF118" s="724"/>
      <c r="AG118" s="724">
        <f t="shared" si="5"/>
        <v>0</v>
      </c>
    </row>
    <row r="119" spans="1:33" ht="409.5" customHeight="1" hidden="1">
      <c r="A119" s="134"/>
      <c r="B119" s="135"/>
      <c r="C119" s="724"/>
      <c r="D119" s="724"/>
      <c r="E119" s="724"/>
      <c r="F119" s="724"/>
      <c r="G119" s="724"/>
      <c r="H119" s="724"/>
      <c r="I119" s="724"/>
      <c r="J119" s="724"/>
      <c r="K119" s="724"/>
      <c r="L119" s="724"/>
      <c r="M119" s="724"/>
      <c r="N119" s="724"/>
      <c r="O119" s="724"/>
      <c r="P119" s="724"/>
      <c r="Q119" s="724"/>
      <c r="R119" s="724"/>
      <c r="S119" s="724"/>
      <c r="T119" s="724"/>
      <c r="U119" s="724"/>
      <c r="V119" s="724"/>
      <c r="W119" s="724"/>
      <c r="X119" s="724"/>
      <c r="Y119" s="724"/>
      <c r="Z119" s="724"/>
      <c r="AA119" s="724"/>
      <c r="AB119" s="724"/>
      <c r="AC119" s="724"/>
      <c r="AD119" s="724"/>
      <c r="AE119" s="724"/>
      <c r="AF119" s="724"/>
      <c r="AG119" s="724">
        <f t="shared" si="5"/>
        <v>0</v>
      </c>
    </row>
    <row r="120" spans="1:33" ht="409.5" customHeight="1" hidden="1">
      <c r="A120" s="134"/>
      <c r="B120" s="135"/>
      <c r="C120" s="724"/>
      <c r="D120" s="724"/>
      <c r="E120" s="724"/>
      <c r="F120" s="724"/>
      <c r="G120" s="724"/>
      <c r="H120" s="724"/>
      <c r="I120" s="724"/>
      <c r="J120" s="724"/>
      <c r="K120" s="724"/>
      <c r="L120" s="724"/>
      <c r="M120" s="724"/>
      <c r="N120" s="724"/>
      <c r="O120" s="724"/>
      <c r="P120" s="724"/>
      <c r="Q120" s="724"/>
      <c r="R120" s="724"/>
      <c r="S120" s="724"/>
      <c r="T120" s="724"/>
      <c r="U120" s="724"/>
      <c r="V120" s="724"/>
      <c r="W120" s="724"/>
      <c r="X120" s="724"/>
      <c r="Y120" s="724"/>
      <c r="Z120" s="724"/>
      <c r="AA120" s="724"/>
      <c r="AB120" s="724"/>
      <c r="AC120" s="724"/>
      <c r="AD120" s="724"/>
      <c r="AE120" s="724"/>
      <c r="AF120" s="724"/>
      <c r="AG120" s="724">
        <f t="shared" si="5"/>
        <v>0</v>
      </c>
    </row>
    <row r="121" spans="1:33" ht="409.5" customHeight="1" hidden="1">
      <c r="A121" s="134"/>
      <c r="B121" s="135"/>
      <c r="C121" s="724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724"/>
      <c r="Y121" s="724"/>
      <c r="Z121" s="724"/>
      <c r="AA121" s="724"/>
      <c r="AB121" s="724"/>
      <c r="AC121" s="724"/>
      <c r="AD121" s="724"/>
      <c r="AE121" s="724"/>
      <c r="AF121" s="724"/>
      <c r="AG121" s="724">
        <f t="shared" si="5"/>
        <v>0</v>
      </c>
    </row>
    <row r="122" spans="1:33" ht="409.5" customHeight="1" hidden="1">
      <c r="A122" s="134"/>
      <c r="B122" s="135"/>
      <c r="C122" s="724"/>
      <c r="D122" s="724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724"/>
      <c r="Y122" s="724"/>
      <c r="Z122" s="724"/>
      <c r="AA122" s="724"/>
      <c r="AB122" s="724"/>
      <c r="AC122" s="724"/>
      <c r="AD122" s="724"/>
      <c r="AE122" s="724"/>
      <c r="AF122" s="724"/>
      <c r="AG122" s="724">
        <f t="shared" si="5"/>
        <v>0</v>
      </c>
    </row>
    <row r="123" spans="1:33" ht="409.5" customHeight="1" hidden="1">
      <c r="A123" s="134"/>
      <c r="B123" s="135"/>
      <c r="C123" s="724"/>
      <c r="D123" s="724"/>
      <c r="E123" s="724"/>
      <c r="F123" s="724"/>
      <c r="G123" s="724"/>
      <c r="H123" s="724"/>
      <c r="I123" s="724"/>
      <c r="J123" s="724"/>
      <c r="K123" s="724"/>
      <c r="L123" s="724"/>
      <c r="M123" s="724"/>
      <c r="N123" s="724"/>
      <c r="O123" s="724"/>
      <c r="P123" s="724"/>
      <c r="Q123" s="724"/>
      <c r="R123" s="724"/>
      <c r="S123" s="724"/>
      <c r="T123" s="724"/>
      <c r="U123" s="724"/>
      <c r="V123" s="724"/>
      <c r="W123" s="724"/>
      <c r="X123" s="724"/>
      <c r="Y123" s="724"/>
      <c r="Z123" s="724"/>
      <c r="AA123" s="724"/>
      <c r="AB123" s="724"/>
      <c r="AC123" s="724"/>
      <c r="AD123" s="724"/>
      <c r="AE123" s="724"/>
      <c r="AF123" s="724"/>
      <c r="AG123" s="724">
        <f t="shared" si="5"/>
        <v>0</v>
      </c>
    </row>
    <row r="124" spans="1:33" ht="409.5" customHeight="1" hidden="1">
      <c r="A124" s="134"/>
      <c r="B124" s="135"/>
      <c r="C124" s="724"/>
      <c r="D124" s="724"/>
      <c r="E124" s="724"/>
      <c r="F124" s="724"/>
      <c r="G124" s="724"/>
      <c r="H124" s="724"/>
      <c r="I124" s="724"/>
      <c r="J124" s="724"/>
      <c r="K124" s="724"/>
      <c r="L124" s="724"/>
      <c r="M124" s="724"/>
      <c r="N124" s="724"/>
      <c r="O124" s="724"/>
      <c r="P124" s="724"/>
      <c r="Q124" s="724"/>
      <c r="R124" s="724"/>
      <c r="S124" s="724"/>
      <c r="T124" s="724"/>
      <c r="U124" s="724"/>
      <c r="V124" s="724"/>
      <c r="W124" s="724"/>
      <c r="X124" s="724"/>
      <c r="Y124" s="724"/>
      <c r="Z124" s="724"/>
      <c r="AA124" s="724"/>
      <c r="AB124" s="724"/>
      <c r="AC124" s="724"/>
      <c r="AD124" s="724"/>
      <c r="AE124" s="724"/>
      <c r="AF124" s="724"/>
      <c r="AG124" s="724">
        <f t="shared" si="5"/>
        <v>0</v>
      </c>
    </row>
    <row r="125" spans="1:33" ht="409.5" customHeight="1" hidden="1">
      <c r="A125" s="134"/>
      <c r="B125" s="135"/>
      <c r="C125" s="724"/>
      <c r="D125" s="724"/>
      <c r="E125" s="724"/>
      <c r="F125" s="724"/>
      <c r="G125" s="724"/>
      <c r="H125" s="724"/>
      <c r="I125" s="724"/>
      <c r="J125" s="724"/>
      <c r="K125" s="724"/>
      <c r="L125" s="724"/>
      <c r="M125" s="724"/>
      <c r="N125" s="724"/>
      <c r="O125" s="724"/>
      <c r="P125" s="724"/>
      <c r="Q125" s="724"/>
      <c r="R125" s="724"/>
      <c r="S125" s="724"/>
      <c r="T125" s="724"/>
      <c r="U125" s="724"/>
      <c r="V125" s="724"/>
      <c r="W125" s="724"/>
      <c r="X125" s="724"/>
      <c r="Y125" s="724"/>
      <c r="Z125" s="724"/>
      <c r="AA125" s="724"/>
      <c r="AB125" s="724"/>
      <c r="AC125" s="724"/>
      <c r="AD125" s="724"/>
      <c r="AE125" s="724"/>
      <c r="AF125" s="724"/>
      <c r="AG125" s="724">
        <f t="shared" si="5"/>
        <v>0</v>
      </c>
    </row>
    <row r="126" spans="1:33" ht="409.5" customHeight="1" hidden="1">
      <c r="A126" s="134"/>
      <c r="B126" s="135"/>
      <c r="C126" s="724"/>
      <c r="D126" s="724"/>
      <c r="E126" s="724"/>
      <c r="F126" s="724"/>
      <c r="G126" s="724"/>
      <c r="H126" s="724"/>
      <c r="I126" s="724"/>
      <c r="J126" s="724"/>
      <c r="K126" s="724"/>
      <c r="L126" s="724"/>
      <c r="M126" s="724"/>
      <c r="N126" s="724"/>
      <c r="O126" s="724"/>
      <c r="P126" s="724"/>
      <c r="Q126" s="724"/>
      <c r="R126" s="724"/>
      <c r="S126" s="724"/>
      <c r="T126" s="724"/>
      <c r="U126" s="724"/>
      <c r="V126" s="724"/>
      <c r="W126" s="724"/>
      <c r="X126" s="724"/>
      <c r="Y126" s="724"/>
      <c r="Z126" s="724"/>
      <c r="AA126" s="724"/>
      <c r="AB126" s="724"/>
      <c r="AC126" s="724"/>
      <c r="AD126" s="724"/>
      <c r="AE126" s="724"/>
      <c r="AF126" s="724"/>
      <c r="AG126" s="724">
        <f t="shared" si="5"/>
        <v>0</v>
      </c>
    </row>
    <row r="127" spans="1:33" ht="409.5" customHeight="1" hidden="1">
      <c r="A127" s="134"/>
      <c r="B127" s="135"/>
      <c r="C127" s="724"/>
      <c r="D127" s="724"/>
      <c r="E127" s="724"/>
      <c r="F127" s="724"/>
      <c r="G127" s="724"/>
      <c r="H127" s="724"/>
      <c r="I127" s="724"/>
      <c r="J127" s="724"/>
      <c r="K127" s="724"/>
      <c r="L127" s="724"/>
      <c r="M127" s="724"/>
      <c r="N127" s="724"/>
      <c r="O127" s="724"/>
      <c r="P127" s="724"/>
      <c r="Q127" s="724"/>
      <c r="R127" s="724"/>
      <c r="S127" s="724"/>
      <c r="T127" s="724"/>
      <c r="U127" s="724"/>
      <c r="V127" s="724"/>
      <c r="W127" s="724"/>
      <c r="X127" s="724"/>
      <c r="Y127" s="724"/>
      <c r="Z127" s="724"/>
      <c r="AA127" s="724"/>
      <c r="AB127" s="724"/>
      <c r="AC127" s="724"/>
      <c r="AD127" s="724"/>
      <c r="AE127" s="724"/>
      <c r="AF127" s="724"/>
      <c r="AG127" s="724">
        <f t="shared" si="5"/>
        <v>0</v>
      </c>
    </row>
    <row r="128" spans="1:33" ht="409.5" customHeight="1" hidden="1">
      <c r="A128" s="134"/>
      <c r="B128" s="135"/>
      <c r="C128" s="724"/>
      <c r="D128" s="724"/>
      <c r="E128" s="724"/>
      <c r="F128" s="724"/>
      <c r="G128" s="724"/>
      <c r="H128" s="724"/>
      <c r="I128" s="724"/>
      <c r="J128" s="724"/>
      <c r="K128" s="724"/>
      <c r="L128" s="724"/>
      <c r="M128" s="724"/>
      <c r="N128" s="724"/>
      <c r="O128" s="724"/>
      <c r="P128" s="724"/>
      <c r="Q128" s="724"/>
      <c r="R128" s="724"/>
      <c r="S128" s="724"/>
      <c r="T128" s="724"/>
      <c r="U128" s="724"/>
      <c r="V128" s="724"/>
      <c r="W128" s="724"/>
      <c r="X128" s="724"/>
      <c r="Y128" s="724"/>
      <c r="Z128" s="724"/>
      <c r="AA128" s="724"/>
      <c r="AB128" s="724"/>
      <c r="AC128" s="724"/>
      <c r="AD128" s="724"/>
      <c r="AE128" s="724"/>
      <c r="AF128" s="724"/>
      <c r="AG128" s="724">
        <f t="shared" si="5"/>
        <v>0</v>
      </c>
    </row>
    <row r="129" spans="1:33" ht="409.5" customHeight="1" hidden="1">
      <c r="A129" s="134"/>
      <c r="B129" s="135"/>
      <c r="C129" s="724"/>
      <c r="D129" s="724"/>
      <c r="E129" s="724"/>
      <c r="F129" s="724"/>
      <c r="G129" s="724"/>
      <c r="H129" s="724"/>
      <c r="I129" s="724"/>
      <c r="J129" s="724"/>
      <c r="K129" s="724"/>
      <c r="L129" s="724"/>
      <c r="M129" s="724"/>
      <c r="N129" s="724"/>
      <c r="O129" s="724"/>
      <c r="P129" s="724"/>
      <c r="Q129" s="724"/>
      <c r="R129" s="724"/>
      <c r="S129" s="724"/>
      <c r="T129" s="724"/>
      <c r="U129" s="724"/>
      <c r="V129" s="724"/>
      <c r="W129" s="724"/>
      <c r="X129" s="724"/>
      <c r="Y129" s="724"/>
      <c r="Z129" s="724"/>
      <c r="AA129" s="724"/>
      <c r="AB129" s="724"/>
      <c r="AC129" s="724"/>
      <c r="AD129" s="724"/>
      <c r="AE129" s="724"/>
      <c r="AF129" s="724"/>
      <c r="AG129" s="724">
        <f t="shared" si="5"/>
        <v>0</v>
      </c>
    </row>
    <row r="130" spans="1:33" ht="15">
      <c r="A130" s="133" t="s">
        <v>456</v>
      </c>
      <c r="B130" s="720"/>
      <c r="C130" s="722">
        <f aca="true" t="shared" si="10" ref="C130:AF130">SUM(C131:C140)</f>
        <v>372732.22</v>
      </c>
      <c r="D130" s="722">
        <f t="shared" si="10"/>
        <v>204180.6</v>
      </c>
      <c r="E130" s="722">
        <f t="shared" si="10"/>
        <v>1301488.21</v>
      </c>
      <c r="F130" s="722">
        <f t="shared" si="10"/>
        <v>149188.63</v>
      </c>
      <c r="G130" s="722">
        <f t="shared" si="10"/>
        <v>153275.1</v>
      </c>
      <c r="H130" s="722">
        <f t="shared" si="10"/>
        <v>204180.6</v>
      </c>
      <c r="I130" s="722">
        <f t="shared" si="10"/>
        <v>146699.71</v>
      </c>
      <c r="J130" s="722">
        <f t="shared" si="10"/>
        <v>0</v>
      </c>
      <c r="K130" s="722">
        <f t="shared" si="10"/>
        <v>0</v>
      </c>
      <c r="L130" s="722">
        <f t="shared" si="10"/>
        <v>0</v>
      </c>
      <c r="M130" s="722">
        <f t="shared" si="10"/>
        <v>0</v>
      </c>
      <c r="N130" s="722">
        <f t="shared" si="10"/>
        <v>0</v>
      </c>
      <c r="O130" s="722">
        <f t="shared" si="10"/>
        <v>0</v>
      </c>
      <c r="P130" s="722">
        <f t="shared" si="10"/>
        <v>0</v>
      </c>
      <c r="Q130" s="722">
        <f t="shared" si="10"/>
        <v>0</v>
      </c>
      <c r="R130" s="722">
        <f t="shared" si="10"/>
        <v>367993.73</v>
      </c>
      <c r="S130" s="722">
        <f t="shared" si="10"/>
        <v>920904.4</v>
      </c>
      <c r="T130" s="722">
        <f t="shared" si="10"/>
        <v>1545213.54</v>
      </c>
      <c r="U130" s="722">
        <f t="shared" si="10"/>
        <v>1288227.18</v>
      </c>
      <c r="V130" s="722">
        <f t="shared" si="10"/>
        <v>67134.88</v>
      </c>
      <c r="W130" s="722">
        <f t="shared" si="10"/>
        <v>2380855.69</v>
      </c>
      <c r="X130" s="722">
        <f t="shared" si="10"/>
        <v>612809.7</v>
      </c>
      <c r="Y130" s="722">
        <f t="shared" si="10"/>
        <v>1215277.75</v>
      </c>
      <c r="Z130" s="722">
        <f t="shared" si="10"/>
        <v>336142.13</v>
      </c>
      <c r="AA130" s="722">
        <f t="shared" si="10"/>
        <v>0</v>
      </c>
      <c r="AB130" s="722">
        <f t="shared" si="10"/>
        <v>1383274.96</v>
      </c>
      <c r="AC130" s="722">
        <f t="shared" si="10"/>
        <v>1035613.62</v>
      </c>
      <c r="AD130" s="722">
        <f t="shared" si="10"/>
        <v>994360.35</v>
      </c>
      <c r="AE130" s="722">
        <f t="shared" si="10"/>
        <v>0</v>
      </c>
      <c r="AF130" s="722">
        <f t="shared" si="10"/>
        <v>0</v>
      </c>
      <c r="AG130" s="723">
        <f t="shared" si="5"/>
        <v>14679553</v>
      </c>
    </row>
    <row r="131" spans="1:33" ht="15" customHeight="1">
      <c r="A131" s="134"/>
      <c r="B131" s="135" t="s">
        <v>345</v>
      </c>
      <c r="C131" s="724"/>
      <c r="D131" s="724"/>
      <c r="E131" s="724"/>
      <c r="F131" s="724"/>
      <c r="G131" s="724"/>
      <c r="H131" s="724"/>
      <c r="I131" s="724"/>
      <c r="J131" s="724"/>
      <c r="K131" s="724"/>
      <c r="L131" s="724"/>
      <c r="M131" s="724"/>
      <c r="N131" s="724"/>
      <c r="O131" s="724"/>
      <c r="P131" s="724"/>
      <c r="Q131" s="724"/>
      <c r="R131" s="724"/>
      <c r="S131" s="724"/>
      <c r="T131" s="724"/>
      <c r="U131" s="724"/>
      <c r="V131" s="724"/>
      <c r="W131" s="724"/>
      <c r="X131" s="724"/>
      <c r="Y131" s="724">
        <v>863299.59</v>
      </c>
      <c r="Z131" s="724"/>
      <c r="AA131" s="724"/>
      <c r="AB131" s="724"/>
      <c r="AC131" s="724"/>
      <c r="AD131" s="724"/>
      <c r="AE131" s="724"/>
      <c r="AF131" s="724"/>
      <c r="AG131" s="724">
        <f t="shared" si="5"/>
        <v>863299.59</v>
      </c>
    </row>
    <row r="132" spans="1:33" ht="15" customHeight="1">
      <c r="A132" s="134"/>
      <c r="B132" s="135" t="s">
        <v>399</v>
      </c>
      <c r="C132" s="724"/>
      <c r="D132" s="724"/>
      <c r="E132" s="724"/>
      <c r="F132" s="724"/>
      <c r="G132" s="724"/>
      <c r="H132" s="724"/>
      <c r="I132" s="724">
        <v>146699.71</v>
      </c>
      <c r="J132" s="724"/>
      <c r="K132" s="724"/>
      <c r="L132" s="724"/>
      <c r="M132" s="724"/>
      <c r="N132" s="724"/>
      <c r="O132" s="724"/>
      <c r="P132" s="724"/>
      <c r="Q132" s="724"/>
      <c r="R132" s="724">
        <v>293399.42</v>
      </c>
      <c r="S132" s="724"/>
      <c r="T132" s="724"/>
      <c r="U132" s="724"/>
      <c r="V132" s="724"/>
      <c r="W132" s="724">
        <v>337636.09</v>
      </c>
      <c r="X132" s="724"/>
      <c r="Y132" s="724">
        <v>351978.16</v>
      </c>
      <c r="Z132" s="724">
        <v>336142.13</v>
      </c>
      <c r="AA132" s="724"/>
      <c r="AB132" s="724">
        <v>146699.71</v>
      </c>
      <c r="AC132" s="724"/>
      <c r="AD132" s="724">
        <v>146699.71</v>
      </c>
      <c r="AE132" s="724"/>
      <c r="AF132" s="724"/>
      <c r="AG132" s="724">
        <f t="shared" si="5"/>
        <v>1759254.9299999997</v>
      </c>
    </row>
    <row r="133" spans="1:33" ht="15" customHeight="1">
      <c r="A133" s="134"/>
      <c r="B133" s="135" t="s">
        <v>649</v>
      </c>
      <c r="C133" s="724"/>
      <c r="D133" s="724">
        <v>204180.6</v>
      </c>
      <c r="E133" s="724">
        <v>1227392</v>
      </c>
      <c r="F133" s="724"/>
      <c r="G133" s="724">
        <v>153275.1</v>
      </c>
      <c r="H133" s="724">
        <v>204180.6</v>
      </c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>
        <v>920904.4</v>
      </c>
      <c r="T133" s="724">
        <v>1329237.1</v>
      </c>
      <c r="U133" s="724">
        <v>1288227.18</v>
      </c>
      <c r="V133" s="724"/>
      <c r="W133" s="724">
        <v>2043219.6</v>
      </c>
      <c r="X133" s="724">
        <v>612809.7</v>
      </c>
      <c r="Y133" s="724"/>
      <c r="Z133" s="724"/>
      <c r="AA133" s="724"/>
      <c r="AB133" s="724">
        <v>204733.5</v>
      </c>
      <c r="AC133" s="724">
        <v>408361.2</v>
      </c>
      <c r="AD133" s="724"/>
      <c r="AE133" s="724"/>
      <c r="AF133" s="724"/>
      <c r="AG133" s="724">
        <f t="shared" si="5"/>
        <v>8596520.98</v>
      </c>
    </row>
    <row r="134" spans="1:33" ht="15" customHeight="1">
      <c r="A134" s="134"/>
      <c r="B134" s="135" t="s">
        <v>486</v>
      </c>
      <c r="C134" s="724">
        <v>372732.22</v>
      </c>
      <c r="D134" s="724"/>
      <c r="E134" s="724"/>
      <c r="F134" s="724">
        <v>149188.63</v>
      </c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>
        <v>74594.31</v>
      </c>
      <c r="S134" s="724"/>
      <c r="T134" s="724">
        <v>215976.44</v>
      </c>
      <c r="U134" s="724"/>
      <c r="V134" s="724">
        <v>67134.88</v>
      </c>
      <c r="W134" s="724"/>
      <c r="X134" s="724"/>
      <c r="Y134" s="724"/>
      <c r="Z134" s="724"/>
      <c r="AA134" s="724"/>
      <c r="AB134" s="724">
        <v>327927.76</v>
      </c>
      <c r="AC134" s="724">
        <v>59675.45</v>
      </c>
      <c r="AD134" s="724"/>
      <c r="AE134" s="724"/>
      <c r="AF134" s="724"/>
      <c r="AG134" s="724">
        <f t="shared" si="5"/>
        <v>1267229.6899999997</v>
      </c>
    </row>
    <row r="135" spans="1:33" ht="15" customHeight="1">
      <c r="A135" s="134"/>
      <c r="B135" s="135" t="s">
        <v>560</v>
      </c>
      <c r="C135" s="724"/>
      <c r="D135" s="724"/>
      <c r="E135" s="724">
        <v>74096.21</v>
      </c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4"/>
      <c r="X135" s="724"/>
      <c r="Y135" s="724"/>
      <c r="Z135" s="724"/>
      <c r="AA135" s="724"/>
      <c r="AB135" s="724">
        <v>703913.99</v>
      </c>
      <c r="AC135" s="724">
        <v>567576.97</v>
      </c>
      <c r="AD135" s="724">
        <v>847660.64</v>
      </c>
      <c r="AE135" s="724"/>
      <c r="AF135" s="724"/>
      <c r="AG135" s="724">
        <f t="shared" si="5"/>
        <v>2193247.81</v>
      </c>
    </row>
    <row r="136" spans="1:33" ht="409.5" customHeight="1" hidden="1">
      <c r="A136" s="134"/>
      <c r="B136" s="135"/>
      <c r="C136" s="724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>
        <f aca="true" t="shared" si="11" ref="AG136:AG167">SUM(B136:AF136)</f>
        <v>0</v>
      </c>
    </row>
    <row r="137" spans="1:33" ht="409.5" customHeight="1" hidden="1">
      <c r="A137" s="134"/>
      <c r="B137" s="135"/>
      <c r="C137" s="724"/>
      <c r="D137" s="724"/>
      <c r="E137" s="724"/>
      <c r="F137" s="724"/>
      <c r="G137" s="724"/>
      <c r="H137" s="724"/>
      <c r="I137" s="724"/>
      <c r="J137" s="724"/>
      <c r="K137" s="724"/>
      <c r="L137" s="724"/>
      <c r="M137" s="724"/>
      <c r="N137" s="724"/>
      <c r="O137" s="724"/>
      <c r="P137" s="724"/>
      <c r="Q137" s="724"/>
      <c r="R137" s="724"/>
      <c r="S137" s="724"/>
      <c r="T137" s="724"/>
      <c r="U137" s="724"/>
      <c r="V137" s="724"/>
      <c r="W137" s="724"/>
      <c r="X137" s="724"/>
      <c r="Y137" s="724"/>
      <c r="Z137" s="724"/>
      <c r="AA137" s="724"/>
      <c r="AB137" s="724"/>
      <c r="AC137" s="724"/>
      <c r="AD137" s="724"/>
      <c r="AE137" s="724"/>
      <c r="AF137" s="724"/>
      <c r="AG137" s="724">
        <f t="shared" si="11"/>
        <v>0</v>
      </c>
    </row>
    <row r="138" spans="1:33" ht="409.5" customHeight="1" hidden="1">
      <c r="A138" s="134"/>
      <c r="B138" s="135"/>
      <c r="C138" s="724"/>
      <c r="D138" s="724"/>
      <c r="E138" s="724"/>
      <c r="F138" s="724"/>
      <c r="G138" s="724"/>
      <c r="H138" s="724"/>
      <c r="I138" s="724"/>
      <c r="J138" s="724"/>
      <c r="K138" s="724"/>
      <c r="L138" s="724"/>
      <c r="M138" s="724"/>
      <c r="N138" s="724"/>
      <c r="O138" s="724"/>
      <c r="P138" s="724"/>
      <c r="Q138" s="724"/>
      <c r="R138" s="724"/>
      <c r="S138" s="724"/>
      <c r="T138" s="724"/>
      <c r="U138" s="724"/>
      <c r="V138" s="724"/>
      <c r="W138" s="724"/>
      <c r="X138" s="724"/>
      <c r="Y138" s="724"/>
      <c r="Z138" s="724"/>
      <c r="AA138" s="724"/>
      <c r="AB138" s="724"/>
      <c r="AC138" s="724"/>
      <c r="AD138" s="724"/>
      <c r="AE138" s="724"/>
      <c r="AF138" s="724"/>
      <c r="AG138" s="724">
        <f t="shared" si="11"/>
        <v>0</v>
      </c>
    </row>
    <row r="139" spans="1:33" ht="409.5" customHeight="1" hidden="1">
      <c r="A139" s="134"/>
      <c r="B139" s="135"/>
      <c r="C139" s="724"/>
      <c r="D139" s="724"/>
      <c r="E139" s="724"/>
      <c r="F139" s="724"/>
      <c r="G139" s="724"/>
      <c r="H139" s="724"/>
      <c r="I139" s="724"/>
      <c r="J139" s="724"/>
      <c r="K139" s="724"/>
      <c r="L139" s="724"/>
      <c r="M139" s="724"/>
      <c r="N139" s="724"/>
      <c r="O139" s="724"/>
      <c r="P139" s="724"/>
      <c r="Q139" s="724"/>
      <c r="R139" s="724"/>
      <c r="S139" s="724"/>
      <c r="T139" s="724"/>
      <c r="U139" s="724"/>
      <c r="V139" s="724"/>
      <c r="W139" s="724"/>
      <c r="X139" s="724"/>
      <c r="Y139" s="724"/>
      <c r="Z139" s="724"/>
      <c r="AA139" s="724"/>
      <c r="AB139" s="724"/>
      <c r="AC139" s="724"/>
      <c r="AD139" s="724"/>
      <c r="AE139" s="724"/>
      <c r="AF139" s="724"/>
      <c r="AG139" s="724">
        <f t="shared" si="11"/>
        <v>0</v>
      </c>
    </row>
    <row r="140" spans="1:33" ht="409.5" customHeight="1" hidden="1">
      <c r="A140" s="134"/>
      <c r="B140" s="135"/>
      <c r="C140" s="724"/>
      <c r="D140" s="724"/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724"/>
      <c r="T140" s="724"/>
      <c r="U140" s="724"/>
      <c r="V140" s="724"/>
      <c r="W140" s="724"/>
      <c r="X140" s="724"/>
      <c r="Y140" s="724"/>
      <c r="Z140" s="724"/>
      <c r="AA140" s="724"/>
      <c r="AB140" s="724"/>
      <c r="AC140" s="724"/>
      <c r="AD140" s="724"/>
      <c r="AE140" s="724"/>
      <c r="AF140" s="724"/>
      <c r="AG140" s="724">
        <f t="shared" si="11"/>
        <v>0</v>
      </c>
    </row>
    <row r="141" spans="1:33" ht="15">
      <c r="A141" s="133" t="s">
        <v>1491</v>
      </c>
      <c r="B141" s="720"/>
      <c r="C141" s="722">
        <f aca="true" t="shared" si="12" ref="C141:AF141">SUM(C142:C151)</f>
        <v>0</v>
      </c>
      <c r="D141" s="722">
        <f t="shared" si="12"/>
        <v>0</v>
      </c>
      <c r="E141" s="722">
        <f t="shared" si="12"/>
        <v>0</v>
      </c>
      <c r="F141" s="722">
        <f t="shared" si="12"/>
        <v>0</v>
      </c>
      <c r="G141" s="722">
        <f t="shared" si="12"/>
        <v>0</v>
      </c>
      <c r="H141" s="722">
        <f t="shared" si="12"/>
        <v>0</v>
      </c>
      <c r="I141" s="722">
        <f t="shared" si="12"/>
        <v>0</v>
      </c>
      <c r="J141" s="722">
        <f t="shared" si="12"/>
        <v>0</v>
      </c>
      <c r="K141" s="722">
        <f t="shared" si="12"/>
        <v>0</v>
      </c>
      <c r="L141" s="722">
        <f t="shared" si="12"/>
        <v>0</v>
      </c>
      <c r="M141" s="722">
        <f t="shared" si="12"/>
        <v>0</v>
      </c>
      <c r="N141" s="722">
        <f t="shared" si="12"/>
        <v>0</v>
      </c>
      <c r="O141" s="722">
        <f t="shared" si="12"/>
        <v>0</v>
      </c>
      <c r="P141" s="722">
        <f t="shared" si="12"/>
        <v>0</v>
      </c>
      <c r="Q141" s="722">
        <f t="shared" si="12"/>
        <v>0</v>
      </c>
      <c r="R141" s="722">
        <f t="shared" si="12"/>
        <v>0</v>
      </c>
      <c r="S141" s="722">
        <f t="shared" si="12"/>
        <v>0</v>
      </c>
      <c r="T141" s="722">
        <f t="shared" si="12"/>
        <v>0</v>
      </c>
      <c r="U141" s="722">
        <f t="shared" si="12"/>
        <v>0</v>
      </c>
      <c r="V141" s="722">
        <f t="shared" si="12"/>
        <v>0</v>
      </c>
      <c r="W141" s="722">
        <f t="shared" si="12"/>
        <v>0</v>
      </c>
      <c r="X141" s="722">
        <f t="shared" si="12"/>
        <v>0</v>
      </c>
      <c r="Y141" s="722">
        <f t="shared" si="12"/>
        <v>0</v>
      </c>
      <c r="Z141" s="722">
        <f t="shared" si="12"/>
        <v>0</v>
      </c>
      <c r="AA141" s="722">
        <f t="shared" si="12"/>
        <v>0</v>
      </c>
      <c r="AB141" s="722">
        <f t="shared" si="12"/>
        <v>0</v>
      </c>
      <c r="AC141" s="722">
        <f t="shared" si="12"/>
        <v>0</v>
      </c>
      <c r="AD141" s="722">
        <f t="shared" si="12"/>
        <v>0</v>
      </c>
      <c r="AE141" s="722">
        <f t="shared" si="12"/>
        <v>0</v>
      </c>
      <c r="AF141" s="722">
        <f t="shared" si="12"/>
        <v>0</v>
      </c>
      <c r="AG141" s="723">
        <f t="shared" si="11"/>
        <v>0</v>
      </c>
    </row>
    <row r="142" spans="1:33" ht="409.5" customHeight="1" hidden="1">
      <c r="A142" s="134"/>
      <c r="B142" s="135"/>
      <c r="C142" s="724"/>
      <c r="D142" s="724"/>
      <c r="E142" s="724"/>
      <c r="F142" s="724"/>
      <c r="G142" s="724"/>
      <c r="H142" s="724"/>
      <c r="I142" s="724"/>
      <c r="J142" s="724"/>
      <c r="K142" s="724"/>
      <c r="L142" s="724"/>
      <c r="M142" s="724"/>
      <c r="N142" s="724"/>
      <c r="O142" s="724"/>
      <c r="P142" s="724"/>
      <c r="Q142" s="724"/>
      <c r="R142" s="724"/>
      <c r="S142" s="724"/>
      <c r="T142" s="724"/>
      <c r="U142" s="724"/>
      <c r="V142" s="724"/>
      <c r="W142" s="724"/>
      <c r="X142" s="724"/>
      <c r="Y142" s="724"/>
      <c r="Z142" s="724"/>
      <c r="AA142" s="724"/>
      <c r="AB142" s="724"/>
      <c r="AC142" s="724"/>
      <c r="AD142" s="724"/>
      <c r="AE142" s="724"/>
      <c r="AF142" s="724"/>
      <c r="AG142" s="724">
        <f t="shared" si="11"/>
        <v>0</v>
      </c>
    </row>
    <row r="143" spans="1:33" ht="409.5" customHeight="1" hidden="1">
      <c r="A143" s="134"/>
      <c r="B143" s="135"/>
      <c r="C143" s="724"/>
      <c r="D143" s="724"/>
      <c r="E143" s="724"/>
      <c r="F143" s="724"/>
      <c r="G143" s="724"/>
      <c r="H143" s="724"/>
      <c r="I143" s="724"/>
      <c r="J143" s="724"/>
      <c r="K143" s="724"/>
      <c r="L143" s="724"/>
      <c r="M143" s="724"/>
      <c r="N143" s="724"/>
      <c r="O143" s="724"/>
      <c r="P143" s="724"/>
      <c r="Q143" s="724"/>
      <c r="R143" s="724"/>
      <c r="S143" s="724"/>
      <c r="T143" s="724"/>
      <c r="U143" s="724"/>
      <c r="V143" s="724"/>
      <c r="W143" s="724"/>
      <c r="X143" s="724"/>
      <c r="Y143" s="724"/>
      <c r="Z143" s="724"/>
      <c r="AA143" s="724"/>
      <c r="AB143" s="724"/>
      <c r="AC143" s="724"/>
      <c r="AD143" s="724"/>
      <c r="AE143" s="724"/>
      <c r="AF143" s="724"/>
      <c r="AG143" s="724">
        <f t="shared" si="11"/>
        <v>0</v>
      </c>
    </row>
    <row r="144" spans="1:33" ht="409.5" customHeight="1" hidden="1">
      <c r="A144" s="134"/>
      <c r="B144" s="135"/>
      <c r="C144" s="724"/>
      <c r="D144" s="724"/>
      <c r="E144" s="724"/>
      <c r="F144" s="724"/>
      <c r="G144" s="724"/>
      <c r="H144" s="724"/>
      <c r="I144" s="724"/>
      <c r="J144" s="724"/>
      <c r="K144" s="724"/>
      <c r="L144" s="724"/>
      <c r="M144" s="724"/>
      <c r="N144" s="724"/>
      <c r="O144" s="724"/>
      <c r="P144" s="724"/>
      <c r="Q144" s="724"/>
      <c r="R144" s="724"/>
      <c r="S144" s="724"/>
      <c r="T144" s="724"/>
      <c r="U144" s="724"/>
      <c r="V144" s="724"/>
      <c r="W144" s="724"/>
      <c r="X144" s="724"/>
      <c r="Y144" s="724"/>
      <c r="Z144" s="724"/>
      <c r="AA144" s="724"/>
      <c r="AB144" s="724"/>
      <c r="AC144" s="724"/>
      <c r="AD144" s="724"/>
      <c r="AE144" s="724"/>
      <c r="AF144" s="724"/>
      <c r="AG144" s="724">
        <f t="shared" si="11"/>
        <v>0</v>
      </c>
    </row>
    <row r="145" spans="1:33" ht="409.5" customHeight="1" hidden="1">
      <c r="A145" s="134"/>
      <c r="B145" s="135"/>
      <c r="C145" s="724"/>
      <c r="D145" s="724"/>
      <c r="E145" s="724"/>
      <c r="F145" s="724"/>
      <c r="G145" s="724"/>
      <c r="H145" s="724"/>
      <c r="I145" s="724"/>
      <c r="J145" s="724"/>
      <c r="K145" s="724"/>
      <c r="L145" s="724"/>
      <c r="M145" s="724"/>
      <c r="N145" s="724"/>
      <c r="O145" s="724"/>
      <c r="P145" s="724"/>
      <c r="Q145" s="724"/>
      <c r="R145" s="724"/>
      <c r="S145" s="724"/>
      <c r="T145" s="724"/>
      <c r="U145" s="724"/>
      <c r="V145" s="724"/>
      <c r="W145" s="724"/>
      <c r="X145" s="724"/>
      <c r="Y145" s="724"/>
      <c r="Z145" s="724"/>
      <c r="AA145" s="724"/>
      <c r="AB145" s="724"/>
      <c r="AC145" s="724"/>
      <c r="AD145" s="724"/>
      <c r="AE145" s="724"/>
      <c r="AF145" s="724"/>
      <c r="AG145" s="724">
        <f t="shared" si="11"/>
        <v>0</v>
      </c>
    </row>
    <row r="146" spans="1:33" ht="409.5" customHeight="1" hidden="1">
      <c r="A146" s="134"/>
      <c r="B146" s="135"/>
      <c r="C146" s="724"/>
      <c r="D146" s="724"/>
      <c r="E146" s="724"/>
      <c r="F146" s="724"/>
      <c r="G146" s="724"/>
      <c r="H146" s="724"/>
      <c r="I146" s="724"/>
      <c r="J146" s="724"/>
      <c r="K146" s="724"/>
      <c r="L146" s="724"/>
      <c r="M146" s="724"/>
      <c r="N146" s="724"/>
      <c r="O146" s="724"/>
      <c r="P146" s="724"/>
      <c r="Q146" s="724"/>
      <c r="R146" s="724"/>
      <c r="S146" s="724"/>
      <c r="T146" s="724"/>
      <c r="U146" s="724"/>
      <c r="V146" s="724"/>
      <c r="W146" s="724"/>
      <c r="X146" s="724"/>
      <c r="Y146" s="724"/>
      <c r="Z146" s="724"/>
      <c r="AA146" s="724"/>
      <c r="AB146" s="724"/>
      <c r="AC146" s="724"/>
      <c r="AD146" s="724"/>
      <c r="AE146" s="724"/>
      <c r="AF146" s="724"/>
      <c r="AG146" s="724">
        <f t="shared" si="11"/>
        <v>0</v>
      </c>
    </row>
    <row r="147" spans="1:33" ht="409.5" customHeight="1" hidden="1">
      <c r="A147" s="134"/>
      <c r="B147" s="135"/>
      <c r="C147" s="724"/>
      <c r="D147" s="724"/>
      <c r="E147" s="724"/>
      <c r="F147" s="724"/>
      <c r="G147" s="724"/>
      <c r="H147" s="724"/>
      <c r="I147" s="724"/>
      <c r="J147" s="724"/>
      <c r="K147" s="724"/>
      <c r="L147" s="724"/>
      <c r="M147" s="724"/>
      <c r="N147" s="724"/>
      <c r="O147" s="724"/>
      <c r="P147" s="724"/>
      <c r="Q147" s="724"/>
      <c r="R147" s="724"/>
      <c r="S147" s="724"/>
      <c r="T147" s="724"/>
      <c r="U147" s="724"/>
      <c r="V147" s="724"/>
      <c r="W147" s="724"/>
      <c r="X147" s="724"/>
      <c r="Y147" s="724"/>
      <c r="Z147" s="724"/>
      <c r="AA147" s="724"/>
      <c r="AB147" s="724"/>
      <c r="AC147" s="724"/>
      <c r="AD147" s="724"/>
      <c r="AE147" s="724"/>
      <c r="AF147" s="724"/>
      <c r="AG147" s="724">
        <f t="shared" si="11"/>
        <v>0</v>
      </c>
    </row>
    <row r="148" spans="1:33" ht="409.5" customHeight="1" hidden="1">
      <c r="A148" s="134"/>
      <c r="B148" s="135"/>
      <c r="C148" s="724"/>
      <c r="D148" s="724"/>
      <c r="E148" s="724"/>
      <c r="F148" s="724"/>
      <c r="G148" s="724"/>
      <c r="H148" s="724"/>
      <c r="I148" s="724"/>
      <c r="J148" s="724"/>
      <c r="K148" s="724"/>
      <c r="L148" s="724"/>
      <c r="M148" s="724"/>
      <c r="N148" s="724"/>
      <c r="O148" s="724"/>
      <c r="P148" s="724"/>
      <c r="Q148" s="724"/>
      <c r="R148" s="724"/>
      <c r="S148" s="724"/>
      <c r="T148" s="724"/>
      <c r="U148" s="724"/>
      <c r="V148" s="724"/>
      <c r="W148" s="724"/>
      <c r="X148" s="724"/>
      <c r="Y148" s="724"/>
      <c r="Z148" s="724"/>
      <c r="AA148" s="724"/>
      <c r="AB148" s="724"/>
      <c r="AC148" s="724"/>
      <c r="AD148" s="724"/>
      <c r="AE148" s="724"/>
      <c r="AF148" s="724"/>
      <c r="AG148" s="724">
        <f t="shared" si="11"/>
        <v>0</v>
      </c>
    </row>
    <row r="149" spans="1:33" ht="409.5" customHeight="1" hidden="1">
      <c r="A149" s="134"/>
      <c r="B149" s="135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4"/>
      <c r="O149" s="724"/>
      <c r="P149" s="724"/>
      <c r="Q149" s="724"/>
      <c r="R149" s="724"/>
      <c r="S149" s="724"/>
      <c r="T149" s="724"/>
      <c r="U149" s="724"/>
      <c r="V149" s="724"/>
      <c r="W149" s="724"/>
      <c r="X149" s="724"/>
      <c r="Y149" s="724"/>
      <c r="Z149" s="724"/>
      <c r="AA149" s="724"/>
      <c r="AB149" s="724"/>
      <c r="AC149" s="724"/>
      <c r="AD149" s="724"/>
      <c r="AE149" s="724"/>
      <c r="AF149" s="724"/>
      <c r="AG149" s="724">
        <f t="shared" si="11"/>
        <v>0</v>
      </c>
    </row>
    <row r="150" spans="1:33" ht="409.5" customHeight="1" hidden="1">
      <c r="A150" s="134"/>
      <c r="B150" s="135"/>
      <c r="C150" s="724"/>
      <c r="D150" s="724"/>
      <c r="E150" s="724"/>
      <c r="F150" s="724"/>
      <c r="G150" s="724"/>
      <c r="H150" s="724"/>
      <c r="I150" s="724"/>
      <c r="J150" s="724"/>
      <c r="K150" s="724"/>
      <c r="L150" s="724"/>
      <c r="M150" s="724"/>
      <c r="N150" s="724"/>
      <c r="O150" s="724"/>
      <c r="P150" s="724"/>
      <c r="Q150" s="724"/>
      <c r="R150" s="724"/>
      <c r="S150" s="724"/>
      <c r="T150" s="724"/>
      <c r="U150" s="724"/>
      <c r="V150" s="724"/>
      <c r="W150" s="724"/>
      <c r="X150" s="724"/>
      <c r="Y150" s="724"/>
      <c r="Z150" s="724"/>
      <c r="AA150" s="724"/>
      <c r="AB150" s="724"/>
      <c r="AC150" s="724"/>
      <c r="AD150" s="724"/>
      <c r="AE150" s="724"/>
      <c r="AF150" s="724"/>
      <c r="AG150" s="724">
        <f t="shared" si="11"/>
        <v>0</v>
      </c>
    </row>
    <row r="151" spans="1:33" ht="409.5" customHeight="1" hidden="1">
      <c r="A151" s="134"/>
      <c r="B151" s="135"/>
      <c r="C151" s="724"/>
      <c r="D151" s="724"/>
      <c r="E151" s="724"/>
      <c r="F151" s="724"/>
      <c r="G151" s="724"/>
      <c r="H151" s="724"/>
      <c r="I151" s="724"/>
      <c r="J151" s="724"/>
      <c r="K151" s="724"/>
      <c r="L151" s="724"/>
      <c r="M151" s="724"/>
      <c r="N151" s="724"/>
      <c r="O151" s="724"/>
      <c r="P151" s="724"/>
      <c r="Q151" s="724"/>
      <c r="R151" s="724"/>
      <c r="S151" s="724"/>
      <c r="T151" s="724"/>
      <c r="U151" s="724"/>
      <c r="V151" s="724"/>
      <c r="W151" s="724"/>
      <c r="X151" s="724"/>
      <c r="Y151" s="724"/>
      <c r="Z151" s="724"/>
      <c r="AA151" s="724"/>
      <c r="AB151" s="724"/>
      <c r="AC151" s="724"/>
      <c r="AD151" s="724"/>
      <c r="AE151" s="724"/>
      <c r="AF151" s="724"/>
      <c r="AG151" s="724">
        <f t="shared" si="11"/>
        <v>0</v>
      </c>
    </row>
    <row r="152" spans="1:33" ht="15">
      <c r="A152" s="133" t="s">
        <v>261</v>
      </c>
      <c r="B152" s="720"/>
      <c r="C152" s="722">
        <f aca="true" t="shared" si="13" ref="C152:AF152">SUM(C153:C162)</f>
        <v>1140166.69</v>
      </c>
      <c r="D152" s="722">
        <f t="shared" si="13"/>
        <v>401453.35</v>
      </c>
      <c r="E152" s="722">
        <f t="shared" si="13"/>
        <v>401453.35</v>
      </c>
      <c r="F152" s="722">
        <f t="shared" si="13"/>
        <v>637469.2999999999</v>
      </c>
      <c r="G152" s="722">
        <f t="shared" si="13"/>
        <v>0</v>
      </c>
      <c r="H152" s="722">
        <f t="shared" si="13"/>
        <v>194035.79</v>
      </c>
      <c r="I152" s="722">
        <f t="shared" si="13"/>
        <v>2267818.17</v>
      </c>
      <c r="J152" s="722">
        <f t="shared" si="13"/>
        <v>0</v>
      </c>
      <c r="K152" s="722">
        <f t="shared" si="13"/>
        <v>0</v>
      </c>
      <c r="L152" s="722">
        <f t="shared" si="13"/>
        <v>0</v>
      </c>
      <c r="M152" s="722">
        <f t="shared" si="13"/>
        <v>0</v>
      </c>
      <c r="N152" s="722">
        <f t="shared" si="13"/>
        <v>0</v>
      </c>
      <c r="O152" s="722">
        <f t="shared" si="13"/>
        <v>0</v>
      </c>
      <c r="P152" s="722">
        <f t="shared" si="13"/>
        <v>0</v>
      </c>
      <c r="Q152" s="722">
        <f t="shared" si="13"/>
        <v>0</v>
      </c>
      <c r="R152" s="722">
        <f t="shared" si="13"/>
        <v>1170438.51</v>
      </c>
      <c r="S152" s="722">
        <f t="shared" si="13"/>
        <v>0</v>
      </c>
      <c r="T152" s="722">
        <f t="shared" si="13"/>
        <v>0</v>
      </c>
      <c r="U152" s="722">
        <f t="shared" si="13"/>
        <v>0</v>
      </c>
      <c r="V152" s="722">
        <f t="shared" si="13"/>
        <v>676276.04</v>
      </c>
      <c r="W152" s="722">
        <f t="shared" si="13"/>
        <v>0</v>
      </c>
      <c r="X152" s="722">
        <f t="shared" si="13"/>
        <v>0</v>
      </c>
      <c r="Y152" s="722">
        <f t="shared" si="13"/>
        <v>0</v>
      </c>
      <c r="Z152" s="722">
        <f t="shared" si="13"/>
        <v>0</v>
      </c>
      <c r="AA152" s="722">
        <f t="shared" si="13"/>
        <v>0</v>
      </c>
      <c r="AB152" s="722">
        <f t="shared" si="13"/>
        <v>2161096.55</v>
      </c>
      <c r="AC152" s="722">
        <f t="shared" si="13"/>
        <v>267188.59</v>
      </c>
      <c r="AD152" s="722">
        <f t="shared" si="13"/>
        <v>815899.37</v>
      </c>
      <c r="AE152" s="722">
        <f t="shared" si="13"/>
        <v>0</v>
      </c>
      <c r="AF152" s="722">
        <f t="shared" si="13"/>
        <v>0</v>
      </c>
      <c r="AG152" s="723">
        <f t="shared" si="11"/>
        <v>10133295.709999999</v>
      </c>
    </row>
    <row r="153" spans="1:33" ht="15" customHeight="1">
      <c r="A153" s="134"/>
      <c r="B153" s="135" t="s">
        <v>1492</v>
      </c>
      <c r="C153" s="724">
        <v>401453.35</v>
      </c>
      <c r="D153" s="724">
        <v>401453.35</v>
      </c>
      <c r="E153" s="724">
        <v>401453.35</v>
      </c>
      <c r="F153" s="724">
        <v>505831.22</v>
      </c>
      <c r="G153" s="724"/>
      <c r="H153" s="724">
        <v>194035.79</v>
      </c>
      <c r="I153" s="724">
        <v>401453.35</v>
      </c>
      <c r="J153" s="724"/>
      <c r="K153" s="724"/>
      <c r="L153" s="724"/>
      <c r="M153" s="724"/>
      <c r="N153" s="724"/>
      <c r="O153" s="724"/>
      <c r="P153" s="724"/>
      <c r="Q153" s="724"/>
      <c r="R153" s="724">
        <v>401453.35</v>
      </c>
      <c r="S153" s="724"/>
      <c r="T153" s="724"/>
      <c r="U153" s="724"/>
      <c r="V153" s="724">
        <v>137832.32</v>
      </c>
      <c r="W153" s="724"/>
      <c r="X153" s="724"/>
      <c r="Y153" s="724"/>
      <c r="Z153" s="724"/>
      <c r="AA153" s="724"/>
      <c r="AB153" s="724"/>
      <c r="AC153" s="724"/>
      <c r="AD153" s="724"/>
      <c r="AE153" s="724"/>
      <c r="AF153" s="724"/>
      <c r="AG153" s="724">
        <f t="shared" si="11"/>
        <v>2844966.0799999996</v>
      </c>
    </row>
    <row r="154" spans="1:33" ht="15" customHeight="1">
      <c r="A154" s="134"/>
      <c r="B154" s="135" t="s">
        <v>728</v>
      </c>
      <c r="C154" s="724">
        <v>355260.86</v>
      </c>
      <c r="D154" s="724"/>
      <c r="E154" s="724"/>
      <c r="F154" s="724"/>
      <c r="G154" s="724"/>
      <c r="H154" s="724"/>
      <c r="I154" s="724">
        <v>1224366.71</v>
      </c>
      <c r="J154" s="724"/>
      <c r="K154" s="724"/>
      <c r="L154" s="724"/>
      <c r="M154" s="724"/>
      <c r="N154" s="724"/>
      <c r="O154" s="724"/>
      <c r="P154" s="724"/>
      <c r="Q154" s="724"/>
      <c r="R154" s="724">
        <v>111846.38</v>
      </c>
      <c r="S154" s="724"/>
      <c r="T154" s="724"/>
      <c r="U154" s="724"/>
      <c r="V154" s="724">
        <v>27016.03</v>
      </c>
      <c r="W154" s="724"/>
      <c r="X154" s="724"/>
      <c r="Y154" s="724"/>
      <c r="Z154" s="724"/>
      <c r="AA154" s="724"/>
      <c r="AB154" s="724">
        <v>811831.85</v>
      </c>
      <c r="AC154" s="724">
        <v>267188.59</v>
      </c>
      <c r="AD154" s="724">
        <v>201269.46</v>
      </c>
      <c r="AE154" s="724"/>
      <c r="AF154" s="724"/>
      <c r="AG154" s="724">
        <f t="shared" si="11"/>
        <v>2998779.8799999994</v>
      </c>
    </row>
    <row r="155" spans="1:33" ht="15" customHeight="1">
      <c r="A155" s="134"/>
      <c r="B155" s="135" t="s">
        <v>1242</v>
      </c>
      <c r="C155" s="724"/>
      <c r="D155" s="724"/>
      <c r="E155" s="724"/>
      <c r="F155" s="724"/>
      <c r="G155" s="724"/>
      <c r="H155" s="724"/>
      <c r="I155" s="724">
        <v>176540.38</v>
      </c>
      <c r="J155" s="724"/>
      <c r="K155" s="724"/>
      <c r="L155" s="724"/>
      <c r="M155" s="724"/>
      <c r="N155" s="724"/>
      <c r="O155" s="724"/>
      <c r="P155" s="724"/>
      <c r="Q155" s="724"/>
      <c r="R155" s="724"/>
      <c r="S155" s="724"/>
      <c r="T155" s="724"/>
      <c r="U155" s="724"/>
      <c r="V155" s="724"/>
      <c r="W155" s="724"/>
      <c r="X155" s="724"/>
      <c r="Y155" s="724"/>
      <c r="Z155" s="724"/>
      <c r="AA155" s="724"/>
      <c r="AB155" s="724"/>
      <c r="AC155" s="724"/>
      <c r="AD155" s="724"/>
      <c r="AE155" s="724"/>
      <c r="AF155" s="724"/>
      <c r="AG155" s="724">
        <f t="shared" si="11"/>
        <v>176540.38</v>
      </c>
    </row>
    <row r="156" spans="1:33" ht="15" customHeight="1">
      <c r="A156" s="134"/>
      <c r="B156" s="135" t="s">
        <v>1404</v>
      </c>
      <c r="C156" s="724"/>
      <c r="D156" s="724"/>
      <c r="E156" s="724"/>
      <c r="F156" s="724"/>
      <c r="G156" s="724"/>
      <c r="H156" s="724"/>
      <c r="I156" s="724"/>
      <c r="J156" s="724"/>
      <c r="K156" s="724"/>
      <c r="L156" s="724"/>
      <c r="M156" s="724"/>
      <c r="N156" s="724"/>
      <c r="O156" s="724"/>
      <c r="P156" s="724"/>
      <c r="Q156" s="724"/>
      <c r="R156" s="724"/>
      <c r="S156" s="724"/>
      <c r="T156" s="724"/>
      <c r="U156" s="724"/>
      <c r="V156" s="724"/>
      <c r="W156" s="724"/>
      <c r="X156" s="724"/>
      <c r="Y156" s="724"/>
      <c r="Z156" s="724"/>
      <c r="AA156" s="724"/>
      <c r="AB156" s="724"/>
      <c r="AC156" s="724"/>
      <c r="AD156" s="724">
        <v>175878.6</v>
      </c>
      <c r="AE156" s="724"/>
      <c r="AF156" s="724"/>
      <c r="AG156" s="724">
        <f t="shared" si="11"/>
        <v>175878.6</v>
      </c>
    </row>
    <row r="157" spans="1:33" ht="15" customHeight="1">
      <c r="A157" s="134"/>
      <c r="B157" s="135" t="s">
        <v>788</v>
      </c>
      <c r="C157" s="724"/>
      <c r="D157" s="724"/>
      <c r="E157" s="724"/>
      <c r="F157" s="724"/>
      <c r="G157" s="724"/>
      <c r="H157" s="724"/>
      <c r="I157" s="724"/>
      <c r="J157" s="724"/>
      <c r="K157" s="724"/>
      <c r="L157" s="724"/>
      <c r="M157" s="724"/>
      <c r="N157" s="724"/>
      <c r="O157" s="724"/>
      <c r="P157" s="724"/>
      <c r="Q157" s="724"/>
      <c r="R157" s="724"/>
      <c r="S157" s="724"/>
      <c r="T157" s="724"/>
      <c r="U157" s="724"/>
      <c r="V157" s="724"/>
      <c r="W157" s="724"/>
      <c r="X157" s="724"/>
      <c r="Y157" s="724"/>
      <c r="Z157" s="724"/>
      <c r="AA157" s="724"/>
      <c r="AB157" s="724">
        <v>230903.5</v>
      </c>
      <c r="AC157" s="724"/>
      <c r="AD157" s="724"/>
      <c r="AE157" s="724"/>
      <c r="AF157" s="724"/>
      <c r="AG157" s="724">
        <f t="shared" si="11"/>
        <v>230903.5</v>
      </c>
    </row>
    <row r="158" spans="1:33" ht="15" customHeight="1">
      <c r="A158" s="134"/>
      <c r="B158" s="135" t="s">
        <v>1700</v>
      </c>
      <c r="C158" s="724">
        <v>383452.48</v>
      </c>
      <c r="D158" s="724"/>
      <c r="E158" s="724"/>
      <c r="F158" s="724">
        <v>131638.08</v>
      </c>
      <c r="G158" s="724"/>
      <c r="H158" s="724"/>
      <c r="I158" s="724">
        <v>255634.99</v>
      </c>
      <c r="J158" s="724"/>
      <c r="K158" s="724"/>
      <c r="L158" s="724"/>
      <c r="M158" s="724"/>
      <c r="N158" s="724"/>
      <c r="O158" s="724"/>
      <c r="P158" s="724"/>
      <c r="Q158" s="724"/>
      <c r="R158" s="724">
        <v>383452.48</v>
      </c>
      <c r="S158" s="724"/>
      <c r="T158" s="724"/>
      <c r="U158" s="724"/>
      <c r="V158" s="724">
        <v>292449.56</v>
      </c>
      <c r="W158" s="724"/>
      <c r="X158" s="724"/>
      <c r="Y158" s="724"/>
      <c r="Z158" s="724"/>
      <c r="AA158" s="724"/>
      <c r="AB158" s="724">
        <v>1118361.2</v>
      </c>
      <c r="AC158" s="724"/>
      <c r="AD158" s="724">
        <v>438751.31</v>
      </c>
      <c r="AE158" s="724"/>
      <c r="AF158" s="724"/>
      <c r="AG158" s="724">
        <f t="shared" si="11"/>
        <v>3003740.1</v>
      </c>
    </row>
    <row r="159" spans="1:33" ht="15" customHeight="1">
      <c r="A159" s="134"/>
      <c r="B159" s="135" t="s">
        <v>1778</v>
      </c>
      <c r="C159" s="724"/>
      <c r="D159" s="724"/>
      <c r="E159" s="724"/>
      <c r="F159" s="724"/>
      <c r="G159" s="724"/>
      <c r="H159" s="724"/>
      <c r="I159" s="724">
        <v>209822.74</v>
      </c>
      <c r="J159" s="724"/>
      <c r="K159" s="724"/>
      <c r="L159" s="724"/>
      <c r="M159" s="724"/>
      <c r="N159" s="724"/>
      <c r="O159" s="724"/>
      <c r="P159" s="724"/>
      <c r="Q159" s="724"/>
      <c r="R159" s="724">
        <v>273686.3</v>
      </c>
      <c r="S159" s="724"/>
      <c r="T159" s="724"/>
      <c r="U159" s="724"/>
      <c r="V159" s="724">
        <v>218978.13</v>
      </c>
      <c r="W159" s="724"/>
      <c r="X159" s="724"/>
      <c r="Y159" s="724"/>
      <c r="Z159" s="724"/>
      <c r="AA159" s="724"/>
      <c r="AB159" s="724"/>
      <c r="AC159" s="724"/>
      <c r="AD159" s="724"/>
      <c r="AE159" s="724"/>
      <c r="AF159" s="724"/>
      <c r="AG159" s="724">
        <f t="shared" si="11"/>
        <v>702487.1699999999</v>
      </c>
    </row>
    <row r="160" spans="1:33" ht="409.5" customHeight="1" hidden="1">
      <c r="A160" s="134"/>
      <c r="B160" s="135"/>
      <c r="C160" s="724"/>
      <c r="D160" s="724"/>
      <c r="E160" s="724"/>
      <c r="F160" s="724"/>
      <c r="G160" s="724"/>
      <c r="H160" s="724"/>
      <c r="I160" s="724"/>
      <c r="J160" s="724"/>
      <c r="K160" s="724"/>
      <c r="L160" s="724"/>
      <c r="M160" s="724"/>
      <c r="N160" s="724"/>
      <c r="O160" s="724"/>
      <c r="P160" s="724"/>
      <c r="Q160" s="724"/>
      <c r="R160" s="724"/>
      <c r="S160" s="724"/>
      <c r="T160" s="724"/>
      <c r="U160" s="724"/>
      <c r="V160" s="724"/>
      <c r="W160" s="724"/>
      <c r="X160" s="724"/>
      <c r="Y160" s="724"/>
      <c r="Z160" s="724"/>
      <c r="AA160" s="724"/>
      <c r="AB160" s="724"/>
      <c r="AC160" s="724"/>
      <c r="AD160" s="724"/>
      <c r="AE160" s="724"/>
      <c r="AF160" s="724"/>
      <c r="AG160" s="724">
        <f t="shared" si="11"/>
        <v>0</v>
      </c>
    </row>
    <row r="161" spans="1:33" ht="409.5" customHeight="1" hidden="1">
      <c r="A161" s="134"/>
      <c r="B161" s="135"/>
      <c r="C161" s="724"/>
      <c r="D161" s="724"/>
      <c r="E161" s="724"/>
      <c r="F161" s="724"/>
      <c r="G161" s="724"/>
      <c r="H161" s="724"/>
      <c r="I161" s="724"/>
      <c r="J161" s="724"/>
      <c r="K161" s="724"/>
      <c r="L161" s="724"/>
      <c r="M161" s="724"/>
      <c r="N161" s="724"/>
      <c r="O161" s="724"/>
      <c r="P161" s="724"/>
      <c r="Q161" s="724"/>
      <c r="R161" s="724"/>
      <c r="S161" s="724"/>
      <c r="T161" s="724"/>
      <c r="U161" s="724"/>
      <c r="V161" s="724"/>
      <c r="W161" s="724"/>
      <c r="X161" s="724"/>
      <c r="Y161" s="724"/>
      <c r="Z161" s="724"/>
      <c r="AA161" s="724"/>
      <c r="AB161" s="724"/>
      <c r="AC161" s="724"/>
      <c r="AD161" s="724"/>
      <c r="AE161" s="724"/>
      <c r="AF161" s="724"/>
      <c r="AG161" s="724">
        <f t="shared" si="11"/>
        <v>0</v>
      </c>
    </row>
    <row r="162" spans="1:33" ht="409.5" customHeight="1" hidden="1">
      <c r="A162" s="134"/>
      <c r="B162" s="135"/>
      <c r="C162" s="724"/>
      <c r="D162" s="724"/>
      <c r="E162" s="724"/>
      <c r="F162" s="724"/>
      <c r="G162" s="724"/>
      <c r="H162" s="724"/>
      <c r="I162" s="724"/>
      <c r="J162" s="724"/>
      <c r="K162" s="724"/>
      <c r="L162" s="724"/>
      <c r="M162" s="724"/>
      <c r="N162" s="724"/>
      <c r="O162" s="724"/>
      <c r="P162" s="724"/>
      <c r="Q162" s="724"/>
      <c r="R162" s="724"/>
      <c r="S162" s="724"/>
      <c r="T162" s="724"/>
      <c r="U162" s="724"/>
      <c r="V162" s="724"/>
      <c r="W162" s="724"/>
      <c r="X162" s="724"/>
      <c r="Y162" s="724"/>
      <c r="Z162" s="724"/>
      <c r="AA162" s="724"/>
      <c r="AB162" s="724"/>
      <c r="AC162" s="724"/>
      <c r="AD162" s="724"/>
      <c r="AE162" s="724"/>
      <c r="AF162" s="724"/>
      <c r="AG162" s="724">
        <f t="shared" si="11"/>
        <v>0</v>
      </c>
    </row>
    <row r="163" spans="1:33" ht="15">
      <c r="A163" s="133" t="s">
        <v>652</v>
      </c>
      <c r="B163" s="720"/>
      <c r="C163" s="722">
        <f aca="true" t="shared" si="14" ref="C163:AF163">SUM(C152+C141+C130+C116+C91+C85+C79+C72+C40+C28+C8)</f>
        <v>16293578.4</v>
      </c>
      <c r="D163" s="722">
        <f t="shared" si="14"/>
        <v>19076042.400000002</v>
      </c>
      <c r="E163" s="722">
        <f t="shared" si="14"/>
        <v>44468287.98000002</v>
      </c>
      <c r="F163" s="722">
        <f t="shared" si="14"/>
        <v>15333513.939999998</v>
      </c>
      <c r="G163" s="722">
        <f t="shared" si="14"/>
        <v>7027879.36</v>
      </c>
      <c r="H163" s="722">
        <f t="shared" si="14"/>
        <v>12586535.260000002</v>
      </c>
      <c r="I163" s="722">
        <f t="shared" si="14"/>
        <v>37485513.50000001</v>
      </c>
      <c r="J163" s="722">
        <f t="shared" si="14"/>
        <v>5799049.55</v>
      </c>
      <c r="K163" s="722">
        <f t="shared" si="14"/>
        <v>27559549.8</v>
      </c>
      <c r="L163" s="722">
        <f t="shared" si="14"/>
        <v>22752004.060000002</v>
      </c>
      <c r="M163" s="722">
        <f t="shared" si="14"/>
        <v>9480455.44</v>
      </c>
      <c r="N163" s="722">
        <f t="shared" si="14"/>
        <v>8104366.61</v>
      </c>
      <c r="O163" s="722">
        <f t="shared" si="14"/>
        <v>7283431.41</v>
      </c>
      <c r="P163" s="722">
        <f t="shared" si="14"/>
        <v>466283.51</v>
      </c>
      <c r="Q163" s="722">
        <f t="shared" si="14"/>
        <v>3783419.4000000004</v>
      </c>
      <c r="R163" s="722">
        <f t="shared" si="14"/>
        <v>48321762.93000001</v>
      </c>
      <c r="S163" s="722">
        <f t="shared" si="14"/>
        <v>17490591.189999998</v>
      </c>
      <c r="T163" s="722">
        <f t="shared" si="14"/>
        <v>27232262.779999994</v>
      </c>
      <c r="U163" s="722">
        <f t="shared" si="14"/>
        <v>29991686.25</v>
      </c>
      <c r="V163" s="722">
        <f t="shared" si="14"/>
        <v>13994820.629999999</v>
      </c>
      <c r="W163" s="722">
        <f t="shared" si="14"/>
        <v>29297242.28</v>
      </c>
      <c r="X163" s="722">
        <f t="shared" si="14"/>
        <v>59429908.120000005</v>
      </c>
      <c r="Y163" s="722">
        <f t="shared" si="14"/>
        <v>51967651.53</v>
      </c>
      <c r="Z163" s="722">
        <f t="shared" si="14"/>
        <v>27234589.130000003</v>
      </c>
      <c r="AA163" s="722">
        <f t="shared" si="14"/>
        <v>5332399.76</v>
      </c>
      <c r="AB163" s="722">
        <f t="shared" si="14"/>
        <v>36674748.93</v>
      </c>
      <c r="AC163" s="722">
        <f t="shared" si="14"/>
        <v>15990976.4</v>
      </c>
      <c r="AD163" s="722">
        <f t="shared" si="14"/>
        <v>15947274.789999997</v>
      </c>
      <c r="AE163" s="722">
        <f t="shared" si="14"/>
        <v>0</v>
      </c>
      <c r="AF163" s="722">
        <f t="shared" si="14"/>
        <v>135278.45</v>
      </c>
      <c r="AG163" s="723">
        <f t="shared" si="11"/>
        <v>616541103.79</v>
      </c>
    </row>
    <row r="164" spans="1:33" ht="15">
      <c r="A164" s="136" t="s">
        <v>653</v>
      </c>
      <c r="B164" s="137"/>
      <c r="C164" s="725">
        <v>0</v>
      </c>
      <c r="D164" s="725">
        <v>0</v>
      </c>
      <c r="E164" s="725">
        <v>306924</v>
      </c>
      <c r="F164" s="725">
        <v>0</v>
      </c>
      <c r="G164" s="725">
        <v>0</v>
      </c>
      <c r="H164" s="725">
        <v>0</v>
      </c>
      <c r="I164" s="725">
        <v>0</v>
      </c>
      <c r="J164" s="725">
        <v>0</v>
      </c>
      <c r="K164" s="725">
        <v>0</v>
      </c>
      <c r="L164" s="725">
        <v>0</v>
      </c>
      <c r="M164" s="725">
        <v>2421731.5</v>
      </c>
      <c r="N164" s="725">
        <v>836629.88</v>
      </c>
      <c r="O164" s="725">
        <v>1729769.89</v>
      </c>
      <c r="P164" s="725">
        <v>1439599.97</v>
      </c>
      <c r="Q164" s="725">
        <v>1006386.47</v>
      </c>
      <c r="R164" s="725">
        <v>0</v>
      </c>
      <c r="S164" s="725">
        <v>3552295.5</v>
      </c>
      <c r="T164" s="725">
        <v>7459462.5</v>
      </c>
      <c r="U164" s="725">
        <v>7946935</v>
      </c>
      <c r="V164" s="725">
        <v>0</v>
      </c>
      <c r="W164" s="725">
        <v>7001530.16</v>
      </c>
      <c r="X164" s="725">
        <v>11526076.18</v>
      </c>
      <c r="Y164" s="725">
        <v>0</v>
      </c>
      <c r="Z164" s="725">
        <v>0</v>
      </c>
      <c r="AA164" s="725">
        <v>413706.8</v>
      </c>
      <c r="AB164" s="725">
        <v>1970488.28</v>
      </c>
      <c r="AC164" s="725">
        <v>3560218.86</v>
      </c>
      <c r="AD164" s="725">
        <v>729057.57</v>
      </c>
      <c r="AE164" s="725">
        <v>0</v>
      </c>
      <c r="AF164" s="725">
        <v>0</v>
      </c>
      <c r="AG164" s="725">
        <f t="shared" si="11"/>
        <v>51900812.56</v>
      </c>
    </row>
    <row r="165" spans="1:33" ht="15">
      <c r="A165" s="136" t="s">
        <v>1779</v>
      </c>
      <c r="B165" s="137"/>
      <c r="C165" s="726">
        <f aca="true" t="shared" si="15" ref="C165:AF165">C166+C167</f>
        <v>3393364.35</v>
      </c>
      <c r="D165" s="726">
        <f t="shared" si="15"/>
        <v>2324010.8</v>
      </c>
      <c r="E165" s="726">
        <f t="shared" si="15"/>
        <v>3831848.62</v>
      </c>
      <c r="F165" s="726">
        <f t="shared" si="15"/>
        <v>2295765.61</v>
      </c>
      <c r="G165" s="726">
        <f t="shared" si="15"/>
        <v>1339279.9300000002</v>
      </c>
      <c r="H165" s="726">
        <f t="shared" si="15"/>
        <v>1603839.8599999999</v>
      </c>
      <c r="I165" s="726">
        <f t="shared" si="15"/>
        <v>4150989.56</v>
      </c>
      <c r="J165" s="726">
        <f t="shared" si="15"/>
        <v>1208443.53</v>
      </c>
      <c r="K165" s="726">
        <f t="shared" si="15"/>
        <v>5263455.63</v>
      </c>
      <c r="L165" s="726">
        <f t="shared" si="15"/>
        <v>8890202.31</v>
      </c>
      <c r="M165" s="726">
        <f t="shared" si="15"/>
        <v>2881097.06</v>
      </c>
      <c r="N165" s="726">
        <f t="shared" si="15"/>
        <v>1895742.54</v>
      </c>
      <c r="O165" s="726">
        <f t="shared" si="15"/>
        <v>1112389.05</v>
      </c>
      <c r="P165" s="726">
        <f t="shared" si="15"/>
        <v>3183959.71</v>
      </c>
      <c r="Q165" s="726">
        <f t="shared" si="15"/>
        <v>990770.99</v>
      </c>
      <c r="R165" s="726">
        <f t="shared" si="15"/>
        <v>15541649.39</v>
      </c>
      <c r="S165" s="726">
        <f t="shared" si="15"/>
        <v>2631361.57</v>
      </c>
      <c r="T165" s="726">
        <f t="shared" si="15"/>
        <v>8024182.31</v>
      </c>
      <c r="U165" s="726">
        <f t="shared" si="15"/>
        <v>6284486.76</v>
      </c>
      <c r="V165" s="726">
        <f t="shared" si="15"/>
        <v>2137254.56</v>
      </c>
      <c r="W165" s="726">
        <f t="shared" si="15"/>
        <v>3089047.56</v>
      </c>
      <c r="X165" s="726">
        <f t="shared" si="15"/>
        <v>5745541.95</v>
      </c>
      <c r="Y165" s="726">
        <f t="shared" si="15"/>
        <v>7006112.76</v>
      </c>
      <c r="Z165" s="726">
        <f t="shared" si="15"/>
        <v>4428560.54</v>
      </c>
      <c r="AA165" s="726">
        <f t="shared" si="15"/>
        <v>383988.95</v>
      </c>
      <c r="AB165" s="726">
        <f t="shared" si="15"/>
        <v>7438970.49</v>
      </c>
      <c r="AC165" s="726">
        <f t="shared" si="15"/>
        <v>4042470.96</v>
      </c>
      <c r="AD165" s="726">
        <f t="shared" si="15"/>
        <v>856496.87</v>
      </c>
      <c r="AE165" s="726">
        <f t="shared" si="15"/>
        <v>451303.81</v>
      </c>
      <c r="AF165" s="726">
        <f t="shared" si="15"/>
        <v>179526.56</v>
      </c>
      <c r="AG165" s="725">
        <f t="shared" si="11"/>
        <v>112606114.59000002</v>
      </c>
    </row>
    <row r="166" spans="1:33" ht="15" hidden="1">
      <c r="A166" s="136" t="s">
        <v>1780</v>
      </c>
      <c r="B166" s="137"/>
      <c r="C166" s="725">
        <v>3303815.69</v>
      </c>
      <c r="D166" s="725">
        <v>2309052.48</v>
      </c>
      <c r="E166" s="725">
        <v>3833329.47</v>
      </c>
      <c r="F166" s="725">
        <v>2294135.32</v>
      </c>
      <c r="G166" s="725">
        <v>1328594.31</v>
      </c>
      <c r="H166" s="725">
        <v>1568335.92</v>
      </c>
      <c r="I166" s="725">
        <v>4150864.73</v>
      </c>
      <c r="J166" s="725">
        <v>1208443.53</v>
      </c>
      <c r="K166" s="725">
        <v>5276313.83</v>
      </c>
      <c r="L166" s="725">
        <v>8910134.99</v>
      </c>
      <c r="M166" s="725">
        <v>2843554.29</v>
      </c>
      <c r="N166" s="725">
        <v>1896219.43</v>
      </c>
      <c r="O166" s="725">
        <v>1123271.12</v>
      </c>
      <c r="P166" s="725">
        <v>3183959.71</v>
      </c>
      <c r="Q166" s="725">
        <v>984810.05</v>
      </c>
      <c r="R166" s="725">
        <v>15515750.41</v>
      </c>
      <c r="S166" s="725">
        <v>2631361.57</v>
      </c>
      <c r="T166" s="725">
        <v>7887509.18</v>
      </c>
      <c r="U166" s="725">
        <v>6234290.26</v>
      </c>
      <c r="V166" s="725">
        <v>2137254.56</v>
      </c>
      <c r="W166" s="725">
        <v>3089047.56</v>
      </c>
      <c r="X166" s="725">
        <v>5745541.95</v>
      </c>
      <c r="Y166" s="725">
        <v>6861807.22</v>
      </c>
      <c r="Z166" s="725">
        <v>4428560.54</v>
      </c>
      <c r="AA166" s="725">
        <v>383988.95</v>
      </c>
      <c r="AB166" s="725">
        <v>7438970.49</v>
      </c>
      <c r="AC166" s="725">
        <v>4042470.96</v>
      </c>
      <c r="AD166" s="725">
        <v>856496.87</v>
      </c>
      <c r="AE166" s="725">
        <v>451303.81</v>
      </c>
      <c r="AF166" s="725">
        <v>179526.56</v>
      </c>
      <c r="AG166" s="725">
        <f t="shared" si="11"/>
        <v>112098715.76000002</v>
      </c>
    </row>
    <row r="167" spans="1:33" ht="15" hidden="1">
      <c r="A167" s="136" t="s">
        <v>1781</v>
      </c>
      <c r="B167" s="137"/>
      <c r="C167" s="725">
        <v>89548.66</v>
      </c>
      <c r="D167" s="725">
        <v>14958.32</v>
      </c>
      <c r="E167" s="725">
        <v>-1480.85</v>
      </c>
      <c r="F167" s="725">
        <v>1630.29</v>
      </c>
      <c r="G167" s="725">
        <v>10685.62</v>
      </c>
      <c r="H167" s="725">
        <v>35503.94</v>
      </c>
      <c r="I167" s="725">
        <v>124.83</v>
      </c>
      <c r="J167" s="725">
        <v>0</v>
      </c>
      <c r="K167" s="725">
        <v>-12858.2</v>
      </c>
      <c r="L167" s="725">
        <v>-19932.68</v>
      </c>
      <c r="M167" s="725">
        <v>37542.77</v>
      </c>
      <c r="N167" s="725">
        <v>-476.89</v>
      </c>
      <c r="O167" s="725">
        <v>-10882.07</v>
      </c>
      <c r="P167" s="725">
        <v>0</v>
      </c>
      <c r="Q167" s="725">
        <v>5960.94</v>
      </c>
      <c r="R167" s="725">
        <v>25898.98</v>
      </c>
      <c r="S167" s="725">
        <v>0</v>
      </c>
      <c r="T167" s="725">
        <v>136673.13</v>
      </c>
      <c r="U167" s="725">
        <v>50196.5</v>
      </c>
      <c r="V167" s="725">
        <v>0</v>
      </c>
      <c r="W167" s="725">
        <v>0</v>
      </c>
      <c r="X167" s="725">
        <v>0</v>
      </c>
      <c r="Y167" s="725">
        <v>144305.54</v>
      </c>
      <c r="Z167" s="725">
        <v>0</v>
      </c>
      <c r="AA167" s="725">
        <v>0</v>
      </c>
      <c r="AB167" s="725">
        <v>0</v>
      </c>
      <c r="AC167" s="725">
        <v>0</v>
      </c>
      <c r="AD167" s="725">
        <v>0</v>
      </c>
      <c r="AE167" s="725">
        <v>0</v>
      </c>
      <c r="AF167" s="725">
        <v>0</v>
      </c>
      <c r="AG167" s="725">
        <f t="shared" si="11"/>
        <v>507398.82999999996</v>
      </c>
    </row>
    <row r="168" spans="1:33" ht="15" hidden="1">
      <c r="A168" s="136"/>
      <c r="B168" s="137"/>
      <c r="C168" s="725"/>
      <c r="D168" s="725"/>
      <c r="E168" s="725"/>
      <c r="F168" s="725"/>
      <c r="G168" s="725"/>
      <c r="H168" s="725"/>
      <c r="I168" s="725"/>
      <c r="J168" s="725"/>
      <c r="K168" s="725"/>
      <c r="L168" s="725"/>
      <c r="M168" s="725"/>
      <c r="N168" s="725"/>
      <c r="O168" s="725"/>
      <c r="P168" s="725"/>
      <c r="Q168" s="725"/>
      <c r="R168" s="725"/>
      <c r="S168" s="725"/>
      <c r="T168" s="725"/>
      <c r="U168" s="725"/>
      <c r="V168" s="725"/>
      <c r="W168" s="725"/>
      <c r="X168" s="725"/>
      <c r="Y168" s="725"/>
      <c r="Z168" s="725"/>
      <c r="AA168" s="725"/>
      <c r="AB168" s="725"/>
      <c r="AC168" s="725"/>
      <c r="AD168" s="725"/>
      <c r="AE168" s="725"/>
      <c r="AF168" s="725"/>
      <c r="AG168" s="725">
        <f>SUM(B168:AF168)</f>
        <v>0</v>
      </c>
    </row>
    <row r="169" spans="1:33" ht="15" hidden="1">
      <c r="A169" s="136"/>
      <c r="B169" s="137"/>
      <c r="C169" s="725"/>
      <c r="D169" s="725"/>
      <c r="E169" s="725"/>
      <c r="F169" s="725"/>
      <c r="G169" s="725"/>
      <c r="H169" s="725"/>
      <c r="I169" s="725"/>
      <c r="J169" s="725"/>
      <c r="K169" s="725"/>
      <c r="L169" s="725"/>
      <c r="M169" s="725"/>
      <c r="N169" s="725"/>
      <c r="O169" s="725"/>
      <c r="P169" s="725"/>
      <c r="Q169" s="725"/>
      <c r="R169" s="725"/>
      <c r="S169" s="725"/>
      <c r="T169" s="725"/>
      <c r="U169" s="725"/>
      <c r="V169" s="725"/>
      <c r="W169" s="725"/>
      <c r="X169" s="725"/>
      <c r="Y169" s="725"/>
      <c r="Z169" s="725"/>
      <c r="AA169" s="725"/>
      <c r="AB169" s="725"/>
      <c r="AC169" s="725"/>
      <c r="AD169" s="725"/>
      <c r="AE169" s="725"/>
      <c r="AF169" s="725"/>
      <c r="AG169" s="725">
        <f>SUM(B169:AF169)</f>
        <v>0</v>
      </c>
    </row>
    <row r="170" spans="1:33" ht="15" hidden="1">
      <c r="A170" s="136"/>
      <c r="B170" s="135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725">
        <f>SUM(B170:AF170)</f>
        <v>0</v>
      </c>
    </row>
    <row r="171" spans="1:33" ht="15">
      <c r="A171" s="133" t="s">
        <v>30</v>
      </c>
      <c r="B171" s="721"/>
      <c r="C171" s="722">
        <f aca="true" t="shared" si="16" ref="C171:AG171">SUM(C163:C165)</f>
        <v>19686942.75</v>
      </c>
      <c r="D171" s="722">
        <f t="shared" si="16"/>
        <v>21400053.200000003</v>
      </c>
      <c r="E171" s="722">
        <f t="shared" si="16"/>
        <v>48607060.60000002</v>
      </c>
      <c r="F171" s="722">
        <f t="shared" si="16"/>
        <v>17629279.549999997</v>
      </c>
      <c r="G171" s="722">
        <f t="shared" si="16"/>
        <v>8367159.290000001</v>
      </c>
      <c r="H171" s="722">
        <f t="shared" si="16"/>
        <v>14190375.120000001</v>
      </c>
      <c r="I171" s="722">
        <f t="shared" si="16"/>
        <v>41636503.06000001</v>
      </c>
      <c r="J171" s="722">
        <f t="shared" si="16"/>
        <v>7007493.08</v>
      </c>
      <c r="K171" s="722">
        <f t="shared" si="16"/>
        <v>32823005.43</v>
      </c>
      <c r="L171" s="722">
        <f t="shared" si="16"/>
        <v>31642206.370000005</v>
      </c>
      <c r="M171" s="722">
        <f t="shared" si="16"/>
        <v>14783284</v>
      </c>
      <c r="N171" s="722">
        <f t="shared" si="16"/>
        <v>10836739.030000001</v>
      </c>
      <c r="O171" s="722">
        <f t="shared" si="16"/>
        <v>10125590.350000001</v>
      </c>
      <c r="P171" s="722">
        <f t="shared" si="16"/>
        <v>5089843.1899999995</v>
      </c>
      <c r="Q171" s="722">
        <f t="shared" si="16"/>
        <v>5780576.86</v>
      </c>
      <c r="R171" s="722">
        <f t="shared" si="16"/>
        <v>63863412.32000001</v>
      </c>
      <c r="S171" s="722">
        <f t="shared" si="16"/>
        <v>23674248.259999998</v>
      </c>
      <c r="T171" s="722">
        <f t="shared" si="16"/>
        <v>42715907.589999996</v>
      </c>
      <c r="U171" s="722">
        <f t="shared" si="16"/>
        <v>44223108.01</v>
      </c>
      <c r="V171" s="722">
        <f t="shared" si="16"/>
        <v>16132075.19</v>
      </c>
      <c r="W171" s="722">
        <f t="shared" si="16"/>
        <v>39387820</v>
      </c>
      <c r="X171" s="722">
        <f t="shared" si="16"/>
        <v>76701526.25000001</v>
      </c>
      <c r="Y171" s="722">
        <f t="shared" si="16"/>
        <v>58973764.29</v>
      </c>
      <c r="Z171" s="722">
        <f t="shared" si="16"/>
        <v>31663149.67</v>
      </c>
      <c r="AA171" s="722">
        <f t="shared" si="16"/>
        <v>6130095.51</v>
      </c>
      <c r="AB171" s="722">
        <f t="shared" si="16"/>
        <v>46084207.7</v>
      </c>
      <c r="AC171" s="722">
        <f t="shared" si="16"/>
        <v>23593666.220000003</v>
      </c>
      <c r="AD171" s="722">
        <f t="shared" si="16"/>
        <v>17532829.229999997</v>
      </c>
      <c r="AE171" s="722">
        <f t="shared" si="16"/>
        <v>451303.81</v>
      </c>
      <c r="AF171" s="722">
        <f t="shared" si="16"/>
        <v>314805.01</v>
      </c>
      <c r="AG171" s="722">
        <f t="shared" si="16"/>
        <v>781048030.9399999</v>
      </c>
    </row>
    <row r="172" spans="1:33" ht="5.25" customHeight="1">
      <c r="A172" s="203"/>
      <c r="B172" s="204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</row>
    <row r="173" spans="1:33" ht="15">
      <c r="A173" s="136" t="s">
        <v>654</v>
      </c>
      <c r="B173" s="135"/>
      <c r="C173" s="136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9"/>
      <c r="S173" s="139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</row>
    <row r="174" spans="1:33" ht="15">
      <c r="A174" s="325"/>
      <c r="B174" s="131"/>
      <c r="C174" s="140"/>
      <c r="D174" s="140"/>
      <c r="E174" s="140"/>
      <c r="F174" s="140"/>
      <c r="G174" s="140"/>
      <c r="H174" s="326"/>
      <c r="I174" s="326"/>
      <c r="J174" s="326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</row>
  </sheetData>
  <sheetProtection/>
  <mergeCells count="11">
    <mergeCell ref="K5:Q5"/>
    <mergeCell ref="R5:V5"/>
    <mergeCell ref="W5:AA5"/>
    <mergeCell ref="AB5:AD5"/>
    <mergeCell ref="AE5:AF5"/>
    <mergeCell ref="AG5:AG6"/>
    <mergeCell ref="A1:AG1"/>
    <mergeCell ref="A2:AG2"/>
    <mergeCell ref="A3:AG3"/>
    <mergeCell ref="C5:F5"/>
    <mergeCell ref="G5:I5"/>
  </mergeCells>
  <conditionalFormatting sqref="AG28:AG39 AG41:AG128 AG152:AG170 A8:AF8 A28:AF28 A40:AG40 A72:AF72 A79:AF79 A85:AF85 A91:AF91 A116:AF116 A152:AF152 A163:AF163 A171:AG172 B164:AF169">
    <cfRule type="cellIs" priority="8" dxfId="3" operator="equal" stopIfTrue="1">
      <formula>0</formula>
    </cfRule>
  </conditionalFormatting>
  <conditionalFormatting sqref="AG8">
    <cfRule type="cellIs" priority="7" dxfId="3" operator="equal" stopIfTrue="1">
      <formula>0</formula>
    </cfRule>
  </conditionalFormatting>
  <conditionalFormatting sqref="AG8 AG28 AG72 AG79 AG85 AG91 AG116 AG152 AG40 AG163:AG170">
    <cfRule type="cellIs" priority="6" dxfId="3" operator="equal" stopIfTrue="1">
      <formula>0</formula>
    </cfRule>
  </conditionalFormatting>
  <conditionalFormatting sqref="AG141:AG151 A141:AF141">
    <cfRule type="cellIs" priority="5" dxfId="3" operator="equal" stopIfTrue="1">
      <formula>0</formula>
    </cfRule>
  </conditionalFormatting>
  <conditionalFormatting sqref="AG141">
    <cfRule type="cellIs" priority="4" dxfId="3" operator="equal" stopIfTrue="1">
      <formula>0</formula>
    </cfRule>
  </conditionalFormatting>
  <conditionalFormatting sqref="AG129">
    <cfRule type="cellIs" priority="3" dxfId="3" operator="equal" stopIfTrue="1">
      <formula>0</formula>
    </cfRule>
  </conditionalFormatting>
  <conditionalFormatting sqref="AG130:AG140 A130:AF130">
    <cfRule type="cellIs" priority="2" dxfId="3" operator="equal" stopIfTrue="1">
      <formula>0</formula>
    </cfRule>
  </conditionalFormatting>
  <conditionalFormatting sqref="AG130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6"/>
  <sheetViews>
    <sheetView zoomScale="75" zoomScaleNormal="75" zoomScalePageLayoutView="0" workbookViewId="0" topLeftCell="A1">
      <selection activeCell="B11" sqref="B11"/>
    </sheetView>
  </sheetViews>
  <sheetFormatPr defaultColWidth="0" defaultRowHeight="12.75" zeroHeight="1"/>
  <cols>
    <col min="1" max="1" width="48.421875" style="322" customWidth="1"/>
    <col min="2" max="2" width="47.00390625" style="320" customWidth="1"/>
    <col min="3" max="3" width="31.421875" style="320" customWidth="1"/>
    <col min="4" max="4" width="23.00390625" style="320" customWidth="1"/>
    <col min="5" max="5" width="25.00390625" style="320" customWidth="1"/>
    <col min="6" max="6" width="42.8515625" style="320" customWidth="1"/>
    <col min="7" max="8" width="9.140625" style="320" hidden="1" customWidth="1"/>
    <col min="9" max="16384" width="0" style="320" hidden="1" customWidth="1"/>
  </cols>
  <sheetData>
    <row r="1" spans="1:6" ht="18.75">
      <c r="A1" s="806" t="s">
        <v>38</v>
      </c>
      <c r="B1" s="806"/>
      <c r="C1" s="806"/>
      <c r="D1" s="806"/>
      <c r="E1" s="806"/>
      <c r="F1" s="806"/>
    </row>
    <row r="2" spans="1:6" ht="18.75">
      <c r="A2" s="806" t="s">
        <v>1714</v>
      </c>
      <c r="B2" s="806"/>
      <c r="C2" s="806"/>
      <c r="D2" s="806"/>
      <c r="E2" s="806"/>
      <c r="F2" s="806"/>
    </row>
    <row r="3" spans="1:6" ht="8.25" customHeight="1">
      <c r="A3" s="807"/>
      <c r="B3" s="807"/>
      <c r="C3" s="807"/>
      <c r="D3" s="807"/>
      <c r="E3" s="807"/>
      <c r="F3" s="807"/>
    </row>
    <row r="4" spans="1:6" s="321" customFormat="1" ht="37.5">
      <c r="A4" s="371" t="s">
        <v>476</v>
      </c>
      <c r="B4" s="372" t="s">
        <v>1602</v>
      </c>
      <c r="C4" s="371" t="s">
        <v>1603</v>
      </c>
      <c r="D4" s="371" t="s">
        <v>1604</v>
      </c>
      <c r="E4" s="372" t="s">
        <v>1605</v>
      </c>
      <c r="F4" s="371" t="s">
        <v>1606</v>
      </c>
    </row>
    <row r="5" spans="1:6" s="793" customFormat="1" ht="32.25" customHeight="1">
      <c r="A5" s="808" t="s">
        <v>1533</v>
      </c>
      <c r="B5" s="792" t="s">
        <v>1534</v>
      </c>
      <c r="C5" s="793" t="s">
        <v>1788</v>
      </c>
      <c r="D5" s="794" t="s">
        <v>1535</v>
      </c>
      <c r="E5" s="795">
        <v>41803</v>
      </c>
      <c r="F5" s="792" t="s">
        <v>1536</v>
      </c>
    </row>
    <row r="6" spans="1:6" s="793" customFormat="1" ht="32.25" customHeight="1">
      <c r="A6" s="808" t="s">
        <v>1533</v>
      </c>
      <c r="B6" s="792" t="s">
        <v>1534</v>
      </c>
      <c r="C6" s="793" t="s">
        <v>1789</v>
      </c>
      <c r="D6" s="794" t="s">
        <v>1715</v>
      </c>
      <c r="E6" s="795">
        <v>41964</v>
      </c>
      <c r="F6" s="792" t="s">
        <v>1536</v>
      </c>
    </row>
    <row r="7" spans="1:6" s="793" customFormat="1" ht="32.25" customHeight="1">
      <c r="A7" s="792" t="s">
        <v>124</v>
      </c>
      <c r="B7" s="792" t="s">
        <v>1716</v>
      </c>
      <c r="C7" s="792" t="s">
        <v>1717</v>
      </c>
      <c r="D7" s="794" t="s">
        <v>1718</v>
      </c>
      <c r="E7" s="795">
        <v>46984</v>
      </c>
      <c r="F7" s="792" t="s">
        <v>466</v>
      </c>
    </row>
    <row r="8" spans="1:6" s="793" customFormat="1" ht="32.25" customHeight="1">
      <c r="A8" s="808" t="s">
        <v>1115</v>
      </c>
      <c r="B8" s="792" t="s">
        <v>1116</v>
      </c>
      <c r="C8" s="792" t="s">
        <v>1117</v>
      </c>
      <c r="D8" s="794" t="s">
        <v>1118</v>
      </c>
      <c r="E8" s="795">
        <v>42647</v>
      </c>
      <c r="F8" s="792" t="s">
        <v>468</v>
      </c>
    </row>
    <row r="9" spans="1:6" s="793" customFormat="1" ht="32.25" customHeight="1">
      <c r="A9" s="808" t="s">
        <v>1115</v>
      </c>
      <c r="B9" s="792" t="s">
        <v>1406</v>
      </c>
      <c r="C9" s="792" t="s">
        <v>1407</v>
      </c>
      <c r="D9" s="794" t="s">
        <v>1408</v>
      </c>
      <c r="E9" s="795">
        <v>43070</v>
      </c>
      <c r="F9" s="792" t="s">
        <v>468</v>
      </c>
    </row>
    <row r="10" spans="1:6" s="793" customFormat="1" ht="32.25" customHeight="1">
      <c r="A10" s="808" t="s">
        <v>1115</v>
      </c>
      <c r="B10" s="792" t="s">
        <v>1409</v>
      </c>
      <c r="C10" s="792" t="s">
        <v>1410</v>
      </c>
      <c r="D10" s="794" t="s">
        <v>1411</v>
      </c>
      <c r="E10" s="795">
        <v>43431</v>
      </c>
      <c r="F10" s="792" t="s">
        <v>468</v>
      </c>
    </row>
    <row r="11" spans="1:6" s="793" customFormat="1" ht="32.25" customHeight="1">
      <c r="A11" s="808" t="s">
        <v>1115</v>
      </c>
      <c r="B11" s="792" t="s">
        <v>1412</v>
      </c>
      <c r="C11" s="792" t="s">
        <v>1413</v>
      </c>
      <c r="D11" s="794" t="s">
        <v>1414</v>
      </c>
      <c r="E11" s="795">
        <v>43794</v>
      </c>
      <c r="F11" s="792" t="s">
        <v>468</v>
      </c>
    </row>
    <row r="12" spans="1:6" s="793" customFormat="1" ht="32.25" customHeight="1">
      <c r="A12" s="808" t="s">
        <v>42</v>
      </c>
      <c r="B12" s="792" t="s">
        <v>709</v>
      </c>
      <c r="C12" s="792" t="s">
        <v>43</v>
      </c>
      <c r="D12" s="794" t="s">
        <v>44</v>
      </c>
      <c r="E12" s="795">
        <v>42206</v>
      </c>
      <c r="F12" s="792" t="s">
        <v>464</v>
      </c>
    </row>
    <row r="13" spans="1:6" s="793" customFormat="1" ht="32.25" customHeight="1">
      <c r="A13" s="808" t="s">
        <v>42</v>
      </c>
      <c r="B13" s="792" t="s">
        <v>1719</v>
      </c>
      <c r="C13" s="792" t="s">
        <v>1720</v>
      </c>
      <c r="D13" s="794" t="s">
        <v>1721</v>
      </c>
      <c r="E13" s="795">
        <v>44438</v>
      </c>
      <c r="F13" s="792" t="s">
        <v>59</v>
      </c>
    </row>
    <row r="14" spans="1:6" s="793" customFormat="1" ht="32.25" customHeight="1">
      <c r="A14" s="808" t="s">
        <v>45</v>
      </c>
      <c r="B14" s="792" t="s">
        <v>707</v>
      </c>
      <c r="C14" s="792" t="s">
        <v>46</v>
      </c>
      <c r="D14" s="794" t="s">
        <v>47</v>
      </c>
      <c r="E14" s="795">
        <v>42364</v>
      </c>
      <c r="F14" s="792" t="s">
        <v>41</v>
      </c>
    </row>
    <row r="15" spans="1:6" s="793" customFormat="1" ht="32.25" customHeight="1">
      <c r="A15" s="808" t="s">
        <v>45</v>
      </c>
      <c r="B15" s="792" t="s">
        <v>708</v>
      </c>
      <c r="C15" s="792" t="s">
        <v>48</v>
      </c>
      <c r="D15" s="794" t="s">
        <v>49</v>
      </c>
      <c r="E15" s="795">
        <v>42560</v>
      </c>
      <c r="F15" s="792" t="s">
        <v>41</v>
      </c>
    </row>
    <row r="16" spans="1:6" s="793" customFormat="1" ht="32.25" customHeight="1">
      <c r="A16" s="808" t="s">
        <v>45</v>
      </c>
      <c r="B16" s="792" t="s">
        <v>50</v>
      </c>
      <c r="C16" s="792" t="s">
        <v>51</v>
      </c>
      <c r="D16" s="794" t="s">
        <v>52</v>
      </c>
      <c r="E16" s="795">
        <v>42704</v>
      </c>
      <c r="F16" s="792" t="s">
        <v>41</v>
      </c>
    </row>
    <row r="17" spans="1:6" s="793" customFormat="1" ht="32.25" customHeight="1">
      <c r="A17" s="808" t="s">
        <v>45</v>
      </c>
      <c r="B17" s="792" t="s">
        <v>1607</v>
      </c>
      <c r="C17" s="792" t="s">
        <v>1608</v>
      </c>
      <c r="D17" s="794" t="s">
        <v>1609</v>
      </c>
      <c r="E17" s="795">
        <v>44067</v>
      </c>
      <c r="F17" s="792" t="s">
        <v>41</v>
      </c>
    </row>
    <row r="18" spans="1:6" s="793" customFormat="1" ht="32.25" customHeight="1">
      <c r="A18" s="808" t="s">
        <v>696</v>
      </c>
      <c r="B18" s="792" t="s">
        <v>899</v>
      </c>
      <c r="C18" s="792" t="s">
        <v>900</v>
      </c>
      <c r="D18" s="794" t="s">
        <v>901</v>
      </c>
      <c r="E18" s="795">
        <v>42623</v>
      </c>
      <c r="F18" s="792" t="s">
        <v>41</v>
      </c>
    </row>
    <row r="19" spans="1:6" s="793" customFormat="1" ht="32.25" customHeight="1">
      <c r="A19" s="808" t="s">
        <v>696</v>
      </c>
      <c r="B19" s="792" t="s">
        <v>899</v>
      </c>
      <c r="C19" s="792" t="s">
        <v>900</v>
      </c>
      <c r="D19" s="794" t="s">
        <v>902</v>
      </c>
      <c r="E19" s="795">
        <v>42983</v>
      </c>
      <c r="F19" s="792" t="s">
        <v>41</v>
      </c>
    </row>
    <row r="20" spans="1:6" s="793" customFormat="1" ht="32.25" customHeight="1">
      <c r="A20" s="808" t="s">
        <v>696</v>
      </c>
      <c r="B20" s="792" t="s">
        <v>1119</v>
      </c>
      <c r="C20" s="792" t="s">
        <v>1120</v>
      </c>
      <c r="D20" s="794" t="s">
        <v>1121</v>
      </c>
      <c r="E20" s="795">
        <v>41927</v>
      </c>
      <c r="F20" s="792" t="s">
        <v>41</v>
      </c>
    </row>
    <row r="21" spans="1:6" s="793" customFormat="1" ht="32.25" customHeight="1">
      <c r="A21" s="808" t="s">
        <v>696</v>
      </c>
      <c r="B21" s="792" t="s">
        <v>1119</v>
      </c>
      <c r="C21" s="792" t="s">
        <v>1120</v>
      </c>
      <c r="D21" s="794" t="s">
        <v>1122</v>
      </c>
      <c r="E21" s="795">
        <v>42287</v>
      </c>
      <c r="F21" s="792" t="s">
        <v>41</v>
      </c>
    </row>
    <row r="22" spans="1:6" s="793" customFormat="1" ht="32.25" customHeight="1">
      <c r="A22" s="808" t="s">
        <v>56</v>
      </c>
      <c r="B22" s="792" t="s">
        <v>1537</v>
      </c>
      <c r="C22" s="792" t="s">
        <v>1538</v>
      </c>
      <c r="D22" s="794" t="s">
        <v>1539</v>
      </c>
      <c r="E22" s="795">
        <v>42142</v>
      </c>
      <c r="F22" s="792" t="s">
        <v>59</v>
      </c>
    </row>
    <row r="23" spans="1:6" s="793" customFormat="1" ht="32.25" customHeight="1">
      <c r="A23" s="808" t="s">
        <v>56</v>
      </c>
      <c r="B23" s="792" t="s">
        <v>1537</v>
      </c>
      <c r="C23" s="792" t="s">
        <v>1538</v>
      </c>
      <c r="D23" s="794" t="s">
        <v>1540</v>
      </c>
      <c r="E23" s="795">
        <v>43222</v>
      </c>
      <c r="F23" s="792" t="s">
        <v>59</v>
      </c>
    </row>
    <row r="24" spans="1:6" s="793" customFormat="1" ht="32.25" customHeight="1">
      <c r="A24" s="808" t="s">
        <v>56</v>
      </c>
      <c r="B24" s="792" t="s">
        <v>1610</v>
      </c>
      <c r="C24" s="792" t="s">
        <v>1611</v>
      </c>
      <c r="D24" s="794" t="s">
        <v>1612</v>
      </c>
      <c r="E24" s="795">
        <v>42621</v>
      </c>
      <c r="F24" s="792" t="s">
        <v>59</v>
      </c>
    </row>
    <row r="25" spans="1:6" s="793" customFormat="1" ht="32.25" customHeight="1">
      <c r="A25" s="808" t="s">
        <v>56</v>
      </c>
      <c r="B25" s="792" t="s">
        <v>1610</v>
      </c>
      <c r="C25" s="792" t="s">
        <v>1611</v>
      </c>
      <c r="D25" s="794" t="s">
        <v>1613</v>
      </c>
      <c r="E25" s="795">
        <v>42981</v>
      </c>
      <c r="F25" s="792" t="s">
        <v>59</v>
      </c>
    </row>
    <row r="26" spans="1:6" s="793" customFormat="1" ht="32.25" customHeight="1">
      <c r="A26" s="808" t="s">
        <v>56</v>
      </c>
      <c r="B26" s="792" t="s">
        <v>1253</v>
      </c>
      <c r="C26" s="792" t="s">
        <v>57</v>
      </c>
      <c r="D26" s="794" t="s">
        <v>58</v>
      </c>
      <c r="E26" s="795">
        <v>41821</v>
      </c>
      <c r="F26" s="792" t="s">
        <v>59</v>
      </c>
    </row>
    <row r="27" spans="1:6" s="793" customFormat="1" ht="32.25" customHeight="1">
      <c r="A27" s="808" t="s">
        <v>56</v>
      </c>
      <c r="B27" s="792" t="s">
        <v>1254</v>
      </c>
      <c r="C27" s="792" t="s">
        <v>60</v>
      </c>
      <c r="D27" s="794" t="s">
        <v>61</v>
      </c>
      <c r="E27" s="795">
        <v>41882</v>
      </c>
      <c r="F27" s="792" t="s">
        <v>59</v>
      </c>
    </row>
    <row r="28" spans="1:6" s="793" customFormat="1" ht="32.25" customHeight="1">
      <c r="A28" s="808" t="s">
        <v>903</v>
      </c>
      <c r="B28" s="792" t="s">
        <v>1123</v>
      </c>
      <c r="C28" s="792" t="s">
        <v>1256</v>
      </c>
      <c r="D28" s="794" t="s">
        <v>1124</v>
      </c>
      <c r="E28" s="795">
        <v>42310</v>
      </c>
      <c r="F28" s="792" t="s">
        <v>41</v>
      </c>
    </row>
    <row r="29" spans="1:6" s="793" customFormat="1" ht="32.25" customHeight="1">
      <c r="A29" s="808" t="s">
        <v>903</v>
      </c>
      <c r="B29" s="792" t="s">
        <v>1123</v>
      </c>
      <c r="C29" s="792" t="s">
        <v>1256</v>
      </c>
      <c r="D29" s="794" t="s">
        <v>1125</v>
      </c>
      <c r="E29" s="795">
        <v>44110</v>
      </c>
      <c r="F29" s="792" t="s">
        <v>41</v>
      </c>
    </row>
    <row r="30" spans="1:6" s="793" customFormat="1" ht="32.25" customHeight="1">
      <c r="A30" s="808" t="s">
        <v>903</v>
      </c>
      <c r="B30" s="792" t="s">
        <v>1342</v>
      </c>
      <c r="C30" s="792" t="s">
        <v>1346</v>
      </c>
      <c r="D30" s="794" t="s">
        <v>1343</v>
      </c>
      <c r="E30" s="795">
        <v>42618</v>
      </c>
      <c r="F30" s="792" t="s">
        <v>41</v>
      </c>
    </row>
    <row r="31" spans="1:6" s="793" customFormat="1" ht="32.25" customHeight="1">
      <c r="A31" s="808" t="s">
        <v>903</v>
      </c>
      <c r="B31" s="792" t="s">
        <v>1342</v>
      </c>
      <c r="C31" s="792" t="s">
        <v>1346</v>
      </c>
      <c r="D31" s="794" t="s">
        <v>1344</v>
      </c>
      <c r="E31" s="795">
        <v>43338</v>
      </c>
      <c r="F31" s="792" t="s">
        <v>41</v>
      </c>
    </row>
    <row r="32" spans="1:6" s="793" customFormat="1" ht="32.25" customHeight="1">
      <c r="A32" s="808" t="s">
        <v>903</v>
      </c>
      <c r="B32" s="792" t="s">
        <v>1342</v>
      </c>
      <c r="C32" s="792" t="s">
        <v>1346</v>
      </c>
      <c r="D32" s="794" t="s">
        <v>1345</v>
      </c>
      <c r="E32" s="795">
        <v>44598</v>
      </c>
      <c r="F32" s="792" t="s">
        <v>41</v>
      </c>
    </row>
    <row r="33" spans="1:6" s="793" customFormat="1" ht="32.25" customHeight="1">
      <c r="A33" s="808" t="s">
        <v>903</v>
      </c>
      <c r="B33" s="792" t="s">
        <v>1541</v>
      </c>
      <c r="C33" s="792" t="s">
        <v>1542</v>
      </c>
      <c r="D33" s="794" t="s">
        <v>1543</v>
      </c>
      <c r="E33" s="795">
        <v>42496</v>
      </c>
      <c r="F33" s="792" t="s">
        <v>41</v>
      </c>
    </row>
    <row r="34" spans="1:6" s="793" customFormat="1" ht="32.25" customHeight="1">
      <c r="A34" s="808" t="s">
        <v>903</v>
      </c>
      <c r="B34" s="792" t="s">
        <v>1541</v>
      </c>
      <c r="C34" s="792" t="s">
        <v>1542</v>
      </c>
      <c r="D34" s="794" t="s">
        <v>1544</v>
      </c>
      <c r="E34" s="795">
        <v>43036</v>
      </c>
      <c r="F34" s="792" t="s">
        <v>41</v>
      </c>
    </row>
    <row r="35" spans="1:6" s="793" customFormat="1" ht="32.25" customHeight="1">
      <c r="A35" s="808" t="s">
        <v>903</v>
      </c>
      <c r="B35" s="792" t="s">
        <v>904</v>
      </c>
      <c r="C35" s="792" t="s">
        <v>1255</v>
      </c>
      <c r="D35" s="794" t="s">
        <v>905</v>
      </c>
      <c r="E35" s="795">
        <v>43026</v>
      </c>
      <c r="F35" s="792" t="s">
        <v>41</v>
      </c>
    </row>
    <row r="36" spans="1:6" s="793" customFormat="1" ht="32.25" customHeight="1">
      <c r="A36" s="808" t="s">
        <v>903</v>
      </c>
      <c r="B36" s="792" t="s">
        <v>1376</v>
      </c>
      <c r="C36" s="792" t="s">
        <v>1377</v>
      </c>
      <c r="D36" s="794" t="s">
        <v>1378</v>
      </c>
      <c r="E36" s="795">
        <v>43941</v>
      </c>
      <c r="F36" s="792" t="s">
        <v>41</v>
      </c>
    </row>
    <row r="37" spans="1:6" s="793" customFormat="1" ht="32.25" customHeight="1">
      <c r="A37" s="808" t="s">
        <v>162</v>
      </c>
      <c r="B37" s="792" t="s">
        <v>1258</v>
      </c>
      <c r="C37" s="792" t="s">
        <v>1050</v>
      </c>
      <c r="D37" s="794" t="s">
        <v>1051</v>
      </c>
      <c r="E37" s="795">
        <v>44416</v>
      </c>
      <c r="F37" s="792" t="s">
        <v>1044</v>
      </c>
    </row>
    <row r="38" spans="1:6" s="793" customFormat="1" ht="32.25" customHeight="1">
      <c r="A38" s="808" t="s">
        <v>162</v>
      </c>
      <c r="B38" s="792" t="s">
        <v>1259</v>
      </c>
      <c r="C38" s="792" t="s">
        <v>1260</v>
      </c>
      <c r="D38" s="794" t="s">
        <v>1261</v>
      </c>
      <c r="E38" s="795">
        <v>43305</v>
      </c>
      <c r="F38" s="792" t="s">
        <v>41</v>
      </c>
    </row>
    <row r="39" spans="1:6" s="793" customFormat="1" ht="32.25" customHeight="1">
      <c r="A39" s="808" t="s">
        <v>162</v>
      </c>
      <c r="B39" s="792" t="s">
        <v>1449</v>
      </c>
      <c r="C39" s="792" t="s">
        <v>1450</v>
      </c>
      <c r="D39" s="794" t="s">
        <v>1451</v>
      </c>
      <c r="E39" s="795">
        <v>44240</v>
      </c>
      <c r="F39" s="792" t="s">
        <v>1044</v>
      </c>
    </row>
    <row r="40" spans="1:6" s="793" customFormat="1" ht="32.25" customHeight="1">
      <c r="A40" s="808" t="s">
        <v>162</v>
      </c>
      <c r="B40" s="792" t="s">
        <v>1257</v>
      </c>
      <c r="C40" s="792" t="s">
        <v>53</v>
      </c>
      <c r="D40" s="794" t="s">
        <v>54</v>
      </c>
      <c r="E40" s="795">
        <v>42643</v>
      </c>
      <c r="F40" s="792" t="s">
        <v>41</v>
      </c>
    </row>
    <row r="41" spans="1:6" s="793" customFormat="1" ht="32.25" customHeight="1">
      <c r="A41" s="808" t="s">
        <v>162</v>
      </c>
      <c r="B41" s="792" t="s">
        <v>1143</v>
      </c>
      <c r="C41" s="792" t="s">
        <v>821</v>
      </c>
      <c r="D41" s="794" t="s">
        <v>822</v>
      </c>
      <c r="E41" s="795">
        <v>42804</v>
      </c>
      <c r="F41" s="792" t="s">
        <v>41</v>
      </c>
    </row>
    <row r="42" spans="1:6" s="793" customFormat="1" ht="32.25" customHeight="1">
      <c r="A42" s="808" t="s">
        <v>162</v>
      </c>
      <c r="B42" s="792" t="s">
        <v>1452</v>
      </c>
      <c r="C42" s="792" t="s">
        <v>1453</v>
      </c>
      <c r="D42" s="794" t="s">
        <v>1454</v>
      </c>
      <c r="E42" s="795">
        <v>43846</v>
      </c>
      <c r="F42" s="792" t="s">
        <v>41</v>
      </c>
    </row>
    <row r="43" spans="1:6" s="793" customFormat="1" ht="32.25" customHeight="1">
      <c r="A43" s="808" t="s">
        <v>162</v>
      </c>
      <c r="B43" s="792" t="s">
        <v>1722</v>
      </c>
      <c r="C43" s="792" t="s">
        <v>1723</v>
      </c>
      <c r="D43" s="794" t="s">
        <v>1724</v>
      </c>
      <c r="E43" s="795">
        <v>44278</v>
      </c>
      <c r="F43" s="792" t="s">
        <v>41</v>
      </c>
    </row>
    <row r="44" spans="1:6" s="793" customFormat="1" ht="32.25" customHeight="1">
      <c r="A44" s="808" t="s">
        <v>252</v>
      </c>
      <c r="B44" s="792" t="s">
        <v>1262</v>
      </c>
      <c r="C44" s="792" t="s">
        <v>1263</v>
      </c>
      <c r="D44" s="794" t="s">
        <v>823</v>
      </c>
      <c r="E44" s="795">
        <v>41794</v>
      </c>
      <c r="F44" s="792" t="s">
        <v>464</v>
      </c>
    </row>
    <row r="45" spans="1:6" s="793" customFormat="1" ht="32.25" customHeight="1">
      <c r="A45" s="808" t="s">
        <v>252</v>
      </c>
      <c r="B45" s="792" t="s">
        <v>1262</v>
      </c>
      <c r="C45" s="792" t="s">
        <v>1263</v>
      </c>
      <c r="D45" s="794" t="s">
        <v>824</v>
      </c>
      <c r="E45" s="795">
        <v>42154</v>
      </c>
      <c r="F45" s="792" t="s">
        <v>464</v>
      </c>
    </row>
    <row r="46" spans="1:6" s="793" customFormat="1" ht="32.25" customHeight="1">
      <c r="A46" s="808" t="s">
        <v>252</v>
      </c>
      <c r="B46" s="792" t="s">
        <v>1262</v>
      </c>
      <c r="C46" s="792" t="s">
        <v>1263</v>
      </c>
      <c r="D46" s="794" t="s">
        <v>825</v>
      </c>
      <c r="E46" s="795">
        <v>42514</v>
      </c>
      <c r="F46" s="792" t="s">
        <v>464</v>
      </c>
    </row>
    <row r="47" spans="1:6" s="793" customFormat="1" ht="32.25" customHeight="1">
      <c r="A47" s="808" t="s">
        <v>252</v>
      </c>
      <c r="B47" s="792" t="s">
        <v>1379</v>
      </c>
      <c r="C47" s="792" t="s">
        <v>1350</v>
      </c>
      <c r="D47" s="794" t="s">
        <v>1347</v>
      </c>
      <c r="E47" s="795">
        <v>42980</v>
      </c>
      <c r="F47" s="792" t="s">
        <v>464</v>
      </c>
    </row>
    <row r="48" spans="1:6" s="793" customFormat="1" ht="32.25" customHeight="1">
      <c r="A48" s="808" t="s">
        <v>252</v>
      </c>
      <c r="B48" s="792" t="s">
        <v>1379</v>
      </c>
      <c r="C48" s="792" t="s">
        <v>1350</v>
      </c>
      <c r="D48" s="794" t="s">
        <v>1348</v>
      </c>
      <c r="E48" s="795">
        <v>43340</v>
      </c>
      <c r="F48" s="792" t="s">
        <v>464</v>
      </c>
    </row>
    <row r="49" spans="1:6" s="793" customFormat="1" ht="32.25" customHeight="1">
      <c r="A49" s="808" t="s">
        <v>252</v>
      </c>
      <c r="B49" s="792" t="s">
        <v>1379</v>
      </c>
      <c r="C49" s="792" t="s">
        <v>1350</v>
      </c>
      <c r="D49" s="794" t="s">
        <v>1349</v>
      </c>
      <c r="E49" s="795">
        <v>43700</v>
      </c>
      <c r="F49" s="792" t="s">
        <v>464</v>
      </c>
    </row>
    <row r="50" spans="1:6" s="793" customFormat="1" ht="32.25" customHeight="1">
      <c r="A50" s="808" t="s">
        <v>252</v>
      </c>
      <c r="B50" s="792" t="s">
        <v>1614</v>
      </c>
      <c r="C50" s="792" t="s">
        <v>1615</v>
      </c>
      <c r="D50" s="794" t="s">
        <v>1616</v>
      </c>
      <c r="E50" s="795">
        <v>44041</v>
      </c>
      <c r="F50" s="792" t="s">
        <v>464</v>
      </c>
    </row>
    <row r="51" spans="1:6" s="793" customFormat="1" ht="32.25" customHeight="1">
      <c r="A51" s="808" t="s">
        <v>252</v>
      </c>
      <c r="B51" s="792" t="s">
        <v>1614</v>
      </c>
      <c r="C51" s="792" t="s">
        <v>1615</v>
      </c>
      <c r="D51" s="794" t="s">
        <v>1617</v>
      </c>
      <c r="E51" s="795">
        <v>44401</v>
      </c>
      <c r="F51" s="792" t="s">
        <v>464</v>
      </c>
    </row>
    <row r="52" spans="1:6" s="793" customFormat="1" ht="32.25" customHeight="1">
      <c r="A52" s="808" t="s">
        <v>464</v>
      </c>
      <c r="B52" s="792" t="s">
        <v>1455</v>
      </c>
      <c r="C52" s="792" t="s">
        <v>1456</v>
      </c>
      <c r="D52" s="794" t="s">
        <v>1457</v>
      </c>
      <c r="E52" s="795">
        <v>41663</v>
      </c>
      <c r="F52" s="792" t="s">
        <v>464</v>
      </c>
    </row>
    <row r="53" spans="1:6" s="793" customFormat="1" ht="32.25" customHeight="1">
      <c r="A53" s="808" t="s">
        <v>464</v>
      </c>
      <c r="B53" s="792" t="s">
        <v>1458</v>
      </c>
      <c r="C53" s="792" t="s">
        <v>1459</v>
      </c>
      <c r="D53" s="794" t="s">
        <v>1460</v>
      </c>
      <c r="E53" s="795">
        <v>41677</v>
      </c>
      <c r="F53" s="792" t="s">
        <v>464</v>
      </c>
    </row>
    <row r="54" spans="1:6" s="793" customFormat="1" ht="32.25" customHeight="1">
      <c r="A54" s="808" t="s">
        <v>1196</v>
      </c>
      <c r="B54" s="792" t="s">
        <v>1264</v>
      </c>
      <c r="C54" s="792" t="s">
        <v>1227</v>
      </c>
      <c r="D54" s="794" t="s">
        <v>1228</v>
      </c>
      <c r="E54" s="795">
        <v>42528</v>
      </c>
      <c r="F54" s="792" t="s">
        <v>59</v>
      </c>
    </row>
    <row r="55" spans="1:6" s="793" customFormat="1" ht="32.25" customHeight="1">
      <c r="A55" s="808" t="s">
        <v>1196</v>
      </c>
      <c r="B55" s="792" t="s">
        <v>1264</v>
      </c>
      <c r="C55" s="792" t="s">
        <v>1227</v>
      </c>
      <c r="D55" s="794" t="s">
        <v>1229</v>
      </c>
      <c r="E55" s="795">
        <v>42888</v>
      </c>
      <c r="F55" s="792" t="s">
        <v>59</v>
      </c>
    </row>
    <row r="56" spans="1:6" s="793" customFormat="1" ht="32.25" customHeight="1">
      <c r="A56" s="808" t="s">
        <v>1196</v>
      </c>
      <c r="B56" s="792" t="s">
        <v>1461</v>
      </c>
      <c r="C56" s="792" t="s">
        <v>1462</v>
      </c>
      <c r="D56" s="794" t="s">
        <v>1463</v>
      </c>
      <c r="E56" s="795">
        <v>43161</v>
      </c>
      <c r="F56" s="792" t="s">
        <v>59</v>
      </c>
    </row>
    <row r="57" spans="1:6" s="793" customFormat="1" ht="32.25" customHeight="1">
      <c r="A57" s="808" t="s">
        <v>1265</v>
      </c>
      <c r="B57" s="792" t="s">
        <v>907</v>
      </c>
      <c r="C57" s="792" t="s">
        <v>1266</v>
      </c>
      <c r="D57" s="794" t="s">
        <v>908</v>
      </c>
      <c r="E57" s="795">
        <v>42321</v>
      </c>
      <c r="F57" s="792" t="s">
        <v>468</v>
      </c>
    </row>
    <row r="58" spans="1:6" s="793" customFormat="1" ht="32.25" customHeight="1">
      <c r="A58" s="808" t="s">
        <v>1265</v>
      </c>
      <c r="B58" s="792" t="s">
        <v>1545</v>
      </c>
      <c r="C58" s="792" t="s">
        <v>1546</v>
      </c>
      <c r="D58" s="794" t="s">
        <v>1547</v>
      </c>
      <c r="E58" s="795">
        <v>41736</v>
      </c>
      <c r="F58" s="792" t="s">
        <v>59</v>
      </c>
    </row>
    <row r="59" spans="1:6" s="793" customFormat="1" ht="32.25" customHeight="1">
      <c r="A59" s="792" t="s">
        <v>465</v>
      </c>
      <c r="B59" s="792" t="s">
        <v>1267</v>
      </c>
      <c r="C59" s="792" t="s">
        <v>1268</v>
      </c>
      <c r="D59" s="794" t="s">
        <v>1269</v>
      </c>
      <c r="E59" s="795">
        <v>43934</v>
      </c>
      <c r="F59" s="792" t="s">
        <v>465</v>
      </c>
    </row>
    <row r="60" spans="1:6" s="793" customFormat="1" ht="32.25" customHeight="1">
      <c r="A60" s="808" t="s">
        <v>1270</v>
      </c>
      <c r="B60" s="792" t="s">
        <v>1271</v>
      </c>
      <c r="C60" s="792" t="s">
        <v>62</v>
      </c>
      <c r="D60" s="794" t="s">
        <v>63</v>
      </c>
      <c r="E60" s="795">
        <v>42255</v>
      </c>
      <c r="F60" s="792" t="s">
        <v>466</v>
      </c>
    </row>
    <row r="61" spans="1:6" s="793" customFormat="1" ht="32.25" customHeight="1">
      <c r="A61" s="808" t="s">
        <v>1270</v>
      </c>
      <c r="B61" s="792" t="s">
        <v>1272</v>
      </c>
      <c r="C61" s="792" t="s">
        <v>1273</v>
      </c>
      <c r="D61" s="794" t="s">
        <v>710</v>
      </c>
      <c r="E61" s="795">
        <v>41688</v>
      </c>
      <c r="F61" s="792" t="s">
        <v>59</v>
      </c>
    </row>
    <row r="62" spans="1:6" s="793" customFormat="1" ht="32.25" customHeight="1">
      <c r="A62" s="808" t="s">
        <v>1270</v>
      </c>
      <c r="B62" s="792" t="s">
        <v>1272</v>
      </c>
      <c r="C62" s="792" t="s">
        <v>1273</v>
      </c>
      <c r="D62" s="794" t="s">
        <v>711</v>
      </c>
      <c r="E62" s="795">
        <v>42768</v>
      </c>
      <c r="F62" s="792" t="s">
        <v>59</v>
      </c>
    </row>
    <row r="63" spans="1:6" s="793" customFormat="1" ht="32.25" customHeight="1">
      <c r="A63" s="808" t="s">
        <v>1270</v>
      </c>
      <c r="B63" s="792" t="s">
        <v>1272</v>
      </c>
      <c r="C63" s="792" t="s">
        <v>1273</v>
      </c>
      <c r="D63" s="794" t="s">
        <v>712</v>
      </c>
      <c r="E63" s="795">
        <v>43848</v>
      </c>
      <c r="F63" s="792" t="s">
        <v>59</v>
      </c>
    </row>
    <row r="64" spans="1:6" s="793" customFormat="1" ht="32.25" customHeight="1">
      <c r="A64" s="808" t="s">
        <v>1270</v>
      </c>
      <c r="B64" s="792" t="s">
        <v>1274</v>
      </c>
      <c r="C64" s="792" t="s">
        <v>1230</v>
      </c>
      <c r="D64" s="794" t="s">
        <v>1231</v>
      </c>
      <c r="E64" s="795">
        <v>42808</v>
      </c>
      <c r="F64" s="792" t="s">
        <v>59</v>
      </c>
    </row>
    <row r="65" spans="1:6" s="793" customFormat="1" ht="32.25" customHeight="1">
      <c r="A65" s="808" t="s">
        <v>1270</v>
      </c>
      <c r="B65" s="792" t="s">
        <v>1275</v>
      </c>
      <c r="C65" s="792" t="s">
        <v>1232</v>
      </c>
      <c r="D65" s="794" t="s">
        <v>1233</v>
      </c>
      <c r="E65" s="795">
        <v>44615</v>
      </c>
      <c r="F65" s="792" t="s">
        <v>59</v>
      </c>
    </row>
    <row r="66" spans="1:6" s="793" customFormat="1" ht="32.25" customHeight="1">
      <c r="A66" s="808" t="s">
        <v>1725</v>
      </c>
      <c r="B66" s="792" t="s">
        <v>802</v>
      </c>
      <c r="C66" s="792" t="s">
        <v>826</v>
      </c>
      <c r="D66" s="794" t="s">
        <v>827</v>
      </c>
      <c r="E66" s="795">
        <v>42489</v>
      </c>
      <c r="F66" s="792" t="s">
        <v>464</v>
      </c>
    </row>
    <row r="67" spans="1:6" s="793" customFormat="1" ht="32.25" customHeight="1">
      <c r="A67" s="808" t="s">
        <v>1725</v>
      </c>
      <c r="B67" s="792" t="s">
        <v>1358</v>
      </c>
      <c r="C67" s="792" t="s">
        <v>1380</v>
      </c>
      <c r="D67" s="794" t="s">
        <v>1381</v>
      </c>
      <c r="E67" s="795">
        <v>43372</v>
      </c>
      <c r="F67" s="792" t="s">
        <v>59</v>
      </c>
    </row>
    <row r="68" spans="1:6" s="793" customFormat="1" ht="32.25" customHeight="1">
      <c r="A68" s="808" t="s">
        <v>1725</v>
      </c>
      <c r="B68" s="792" t="s">
        <v>1358</v>
      </c>
      <c r="C68" s="792" t="s">
        <v>1380</v>
      </c>
      <c r="D68" s="794" t="s">
        <v>1382</v>
      </c>
      <c r="E68" s="795">
        <v>43732</v>
      </c>
      <c r="F68" s="792" t="s">
        <v>59</v>
      </c>
    </row>
    <row r="69" spans="1:6" s="793" customFormat="1" ht="32.25" customHeight="1">
      <c r="A69" s="808" t="s">
        <v>1725</v>
      </c>
      <c r="B69" s="792" t="s">
        <v>1358</v>
      </c>
      <c r="C69" s="792" t="s">
        <v>1380</v>
      </c>
      <c r="D69" s="794" t="s">
        <v>1383</v>
      </c>
      <c r="E69" s="795">
        <v>44092</v>
      </c>
      <c r="F69" s="792" t="s">
        <v>59</v>
      </c>
    </row>
    <row r="70" spans="1:6" s="793" customFormat="1" ht="32.25" customHeight="1">
      <c r="A70" s="808" t="s">
        <v>1276</v>
      </c>
      <c r="B70" s="792" t="s">
        <v>1277</v>
      </c>
      <c r="C70" s="792" t="s">
        <v>1052</v>
      </c>
      <c r="D70" s="794" t="s">
        <v>1053</v>
      </c>
      <c r="E70" s="795">
        <v>42544</v>
      </c>
      <c r="F70" s="792" t="s">
        <v>59</v>
      </c>
    </row>
    <row r="71" spans="1:6" s="793" customFormat="1" ht="32.25" customHeight="1">
      <c r="A71" s="808" t="s">
        <v>1276</v>
      </c>
      <c r="B71" s="792" t="s">
        <v>1277</v>
      </c>
      <c r="C71" s="792" t="s">
        <v>1052</v>
      </c>
      <c r="D71" s="794" t="s">
        <v>1054</v>
      </c>
      <c r="E71" s="795">
        <v>42904</v>
      </c>
      <c r="F71" s="792" t="s">
        <v>59</v>
      </c>
    </row>
    <row r="72" spans="1:6" s="793" customFormat="1" ht="32.25" customHeight="1">
      <c r="A72" s="808" t="s">
        <v>1276</v>
      </c>
      <c r="B72" s="792" t="s">
        <v>1277</v>
      </c>
      <c r="C72" s="792" t="s">
        <v>1052</v>
      </c>
      <c r="D72" s="794" t="s">
        <v>1055</v>
      </c>
      <c r="E72" s="795">
        <v>43264</v>
      </c>
      <c r="F72" s="792" t="s">
        <v>59</v>
      </c>
    </row>
    <row r="73" spans="1:6" s="793" customFormat="1" ht="32.25" customHeight="1">
      <c r="A73" s="808" t="s">
        <v>1276</v>
      </c>
      <c r="B73" s="792" t="s">
        <v>1277</v>
      </c>
      <c r="C73" s="792" t="s">
        <v>1052</v>
      </c>
      <c r="D73" s="794" t="s">
        <v>1056</v>
      </c>
      <c r="E73" s="795">
        <v>43624</v>
      </c>
      <c r="F73" s="792" t="s">
        <v>59</v>
      </c>
    </row>
    <row r="74" spans="1:6" s="793" customFormat="1" ht="32.25" customHeight="1">
      <c r="A74" s="808" t="s">
        <v>1276</v>
      </c>
      <c r="B74" s="792" t="s">
        <v>1726</v>
      </c>
      <c r="C74" s="792" t="s">
        <v>1727</v>
      </c>
      <c r="D74" s="794" t="s">
        <v>1728</v>
      </c>
      <c r="E74" s="795">
        <v>41932</v>
      </c>
      <c r="F74" s="792" t="s">
        <v>59</v>
      </c>
    </row>
    <row r="75" spans="1:6" s="793" customFormat="1" ht="32.25" customHeight="1">
      <c r="A75" s="808" t="s">
        <v>1276</v>
      </c>
      <c r="B75" s="792" t="s">
        <v>1464</v>
      </c>
      <c r="C75" s="792" t="s">
        <v>1465</v>
      </c>
      <c r="D75" s="794" t="s">
        <v>1466</v>
      </c>
      <c r="E75" s="795">
        <v>41659</v>
      </c>
      <c r="F75" s="792" t="s">
        <v>59</v>
      </c>
    </row>
    <row r="76" spans="1:6" s="793" customFormat="1" ht="32.25" customHeight="1">
      <c r="A76" s="808" t="s">
        <v>1043</v>
      </c>
      <c r="B76" s="792" t="s">
        <v>1278</v>
      </c>
      <c r="C76" s="792" t="s">
        <v>1057</v>
      </c>
      <c r="D76" s="794" t="s">
        <v>1058</v>
      </c>
      <c r="E76" s="795">
        <v>42586</v>
      </c>
      <c r="F76" s="792" t="s">
        <v>41</v>
      </c>
    </row>
    <row r="77" spans="1:6" s="793" customFormat="1" ht="32.25" customHeight="1">
      <c r="A77" s="808" t="s">
        <v>1043</v>
      </c>
      <c r="B77" s="792" t="s">
        <v>1279</v>
      </c>
      <c r="C77" s="792" t="s">
        <v>1280</v>
      </c>
      <c r="D77" s="794" t="s">
        <v>1281</v>
      </c>
      <c r="E77" s="795">
        <v>44023</v>
      </c>
      <c r="F77" s="792" t="s">
        <v>41</v>
      </c>
    </row>
    <row r="78" spans="1:6" s="793" customFormat="1" ht="32.25" customHeight="1">
      <c r="A78" s="808" t="s">
        <v>1043</v>
      </c>
      <c r="B78" s="792" t="s">
        <v>909</v>
      </c>
      <c r="C78" s="792" t="s">
        <v>910</v>
      </c>
      <c r="D78" s="794" t="s">
        <v>911</v>
      </c>
      <c r="E78" s="795">
        <v>43391</v>
      </c>
      <c r="F78" s="792" t="s">
        <v>41</v>
      </c>
    </row>
    <row r="79" spans="1:6" s="793" customFormat="1" ht="32.25" customHeight="1">
      <c r="A79" s="808" t="s">
        <v>1043</v>
      </c>
      <c r="B79" s="792" t="s">
        <v>1618</v>
      </c>
      <c r="C79" s="792" t="s">
        <v>1619</v>
      </c>
      <c r="D79" s="794" t="s">
        <v>1620</v>
      </c>
      <c r="E79" s="795">
        <v>44387</v>
      </c>
      <c r="F79" s="792" t="s">
        <v>41</v>
      </c>
    </row>
    <row r="80" spans="1:6" s="793" customFormat="1" ht="32.25" customHeight="1">
      <c r="A80" s="808" t="s">
        <v>80</v>
      </c>
      <c r="B80" s="792" t="s">
        <v>1282</v>
      </c>
      <c r="C80" s="792" t="s">
        <v>81</v>
      </c>
      <c r="D80" s="794" t="s">
        <v>82</v>
      </c>
      <c r="E80" s="795">
        <v>42152</v>
      </c>
      <c r="F80" s="792" t="s">
        <v>59</v>
      </c>
    </row>
    <row r="81" spans="1:6" s="793" customFormat="1" ht="32.25" customHeight="1">
      <c r="A81" s="808" t="s">
        <v>80</v>
      </c>
      <c r="B81" s="792" t="s">
        <v>1286</v>
      </c>
      <c r="C81" s="792" t="s">
        <v>86</v>
      </c>
      <c r="D81" s="794" t="s">
        <v>87</v>
      </c>
      <c r="E81" s="795">
        <v>43010</v>
      </c>
      <c r="F81" s="792" t="s">
        <v>59</v>
      </c>
    </row>
    <row r="82" spans="1:6" s="793" customFormat="1" ht="32.25" customHeight="1">
      <c r="A82" s="808" t="s">
        <v>80</v>
      </c>
      <c r="B82" s="792" t="s">
        <v>1283</v>
      </c>
      <c r="C82" s="792" t="s">
        <v>83</v>
      </c>
      <c r="D82" s="794" t="s">
        <v>84</v>
      </c>
      <c r="E82" s="795">
        <v>41868</v>
      </c>
      <c r="F82" s="792" t="s">
        <v>59</v>
      </c>
    </row>
    <row r="83" spans="1:6" s="793" customFormat="1" ht="32.25" customHeight="1">
      <c r="A83" s="808" t="s">
        <v>80</v>
      </c>
      <c r="B83" s="792" t="s">
        <v>1284</v>
      </c>
      <c r="C83" s="792" t="s">
        <v>85</v>
      </c>
      <c r="D83" s="794" t="s">
        <v>1285</v>
      </c>
      <c r="E83" s="795">
        <v>42948</v>
      </c>
      <c r="F83" s="792" t="s">
        <v>59</v>
      </c>
    </row>
    <row r="84" spans="1:6" s="793" customFormat="1" ht="32.25" customHeight="1">
      <c r="A84" s="808" t="s">
        <v>80</v>
      </c>
      <c r="B84" s="792" t="s">
        <v>1287</v>
      </c>
      <c r="C84" s="792" t="s">
        <v>831</v>
      </c>
      <c r="D84" s="794" t="s">
        <v>832</v>
      </c>
      <c r="E84" s="795">
        <v>43155</v>
      </c>
      <c r="F84" s="792" t="s">
        <v>59</v>
      </c>
    </row>
    <row r="85" spans="1:6" s="793" customFormat="1" ht="32.25" customHeight="1">
      <c r="A85" s="808" t="s">
        <v>73</v>
      </c>
      <c r="B85" s="792" t="s">
        <v>74</v>
      </c>
      <c r="C85" s="792" t="s">
        <v>75</v>
      </c>
      <c r="D85" s="794" t="s">
        <v>76</v>
      </c>
      <c r="E85" s="795">
        <v>43043</v>
      </c>
      <c r="F85" s="792" t="s">
        <v>466</v>
      </c>
    </row>
    <row r="86" spans="1:6" s="793" customFormat="1" ht="32.25" customHeight="1">
      <c r="A86" s="808" t="s">
        <v>73</v>
      </c>
      <c r="B86" s="792" t="s">
        <v>77</v>
      </c>
      <c r="C86" s="792" t="s">
        <v>78</v>
      </c>
      <c r="D86" s="794" t="s">
        <v>79</v>
      </c>
      <c r="E86" s="795">
        <v>44211</v>
      </c>
      <c r="F86" s="792" t="s">
        <v>464</v>
      </c>
    </row>
    <row r="87" spans="1:6" s="793" customFormat="1" ht="32.25" customHeight="1">
      <c r="A87" s="792" t="s">
        <v>72</v>
      </c>
      <c r="B87" s="792" t="s">
        <v>828</v>
      </c>
      <c r="C87" s="792" t="s">
        <v>829</v>
      </c>
      <c r="D87" s="794" t="s">
        <v>830</v>
      </c>
      <c r="E87" s="795">
        <v>42098</v>
      </c>
      <c r="F87" s="792" t="s">
        <v>464</v>
      </c>
    </row>
    <row r="88" spans="1:6" s="793" customFormat="1" ht="32.25" customHeight="1">
      <c r="A88" s="808" t="s">
        <v>1467</v>
      </c>
      <c r="B88" s="792" t="s">
        <v>1433</v>
      </c>
      <c r="C88" s="792" t="s">
        <v>1468</v>
      </c>
      <c r="D88" s="794" t="s">
        <v>1469</v>
      </c>
      <c r="E88" s="795">
        <v>42439</v>
      </c>
      <c r="F88" s="792" t="s">
        <v>464</v>
      </c>
    </row>
    <row r="89" spans="1:6" s="793" customFormat="1" ht="32.25" customHeight="1">
      <c r="A89" s="808" t="s">
        <v>1467</v>
      </c>
      <c r="B89" s="792" t="s">
        <v>1433</v>
      </c>
      <c r="C89" s="792" t="s">
        <v>1468</v>
      </c>
      <c r="D89" s="794" t="s">
        <v>1470</v>
      </c>
      <c r="E89" s="795">
        <v>42799</v>
      </c>
      <c r="F89" s="792" t="s">
        <v>464</v>
      </c>
    </row>
    <row r="90" spans="1:6" s="793" customFormat="1" ht="32.25" customHeight="1">
      <c r="A90" s="808" t="s">
        <v>1467</v>
      </c>
      <c r="B90" s="792" t="s">
        <v>1433</v>
      </c>
      <c r="C90" s="792" t="s">
        <v>1468</v>
      </c>
      <c r="D90" s="794" t="s">
        <v>1471</v>
      </c>
      <c r="E90" s="795">
        <v>43159</v>
      </c>
      <c r="F90" s="792" t="s">
        <v>464</v>
      </c>
    </row>
    <row r="91" spans="1:6" s="793" customFormat="1" ht="32.25" customHeight="1">
      <c r="A91" s="808" t="s">
        <v>1467</v>
      </c>
      <c r="B91" s="792" t="s">
        <v>1548</v>
      </c>
      <c r="C91" s="792" t="s">
        <v>1549</v>
      </c>
      <c r="D91" s="794" t="s">
        <v>1550</v>
      </c>
      <c r="E91" s="795">
        <v>42833</v>
      </c>
      <c r="F91" s="792" t="s">
        <v>464</v>
      </c>
    </row>
    <row r="92" spans="1:6" s="793" customFormat="1" ht="32.25" customHeight="1">
      <c r="A92" s="808" t="s">
        <v>1467</v>
      </c>
      <c r="B92" s="792" t="s">
        <v>1548</v>
      </c>
      <c r="C92" s="792" t="s">
        <v>1549</v>
      </c>
      <c r="D92" s="794" t="s">
        <v>1551</v>
      </c>
      <c r="E92" s="795">
        <v>43193</v>
      </c>
      <c r="F92" s="792" t="s">
        <v>464</v>
      </c>
    </row>
    <row r="93" spans="1:6" s="793" customFormat="1" ht="32.25" customHeight="1">
      <c r="A93" s="808" t="s">
        <v>1467</v>
      </c>
      <c r="B93" s="792" t="s">
        <v>1548</v>
      </c>
      <c r="C93" s="792" t="s">
        <v>1549</v>
      </c>
      <c r="D93" s="794" t="s">
        <v>1552</v>
      </c>
      <c r="E93" s="795">
        <v>43553</v>
      </c>
      <c r="F93" s="792" t="s">
        <v>464</v>
      </c>
    </row>
    <row r="94" spans="1:6" s="793" customFormat="1" ht="32.25" customHeight="1">
      <c r="A94" s="808" t="s">
        <v>88</v>
      </c>
      <c r="B94" s="792" t="s">
        <v>89</v>
      </c>
      <c r="C94" s="792" t="s">
        <v>90</v>
      </c>
      <c r="D94" s="794" t="s">
        <v>91</v>
      </c>
      <c r="E94" s="795">
        <v>41924</v>
      </c>
      <c r="F94" s="792" t="s">
        <v>59</v>
      </c>
    </row>
    <row r="95" spans="1:6" s="793" customFormat="1" ht="32.25" customHeight="1">
      <c r="A95" s="808" t="s">
        <v>88</v>
      </c>
      <c r="B95" s="792" t="s">
        <v>93</v>
      </c>
      <c r="C95" s="792" t="s">
        <v>94</v>
      </c>
      <c r="D95" s="794" t="s">
        <v>95</v>
      </c>
      <c r="E95" s="795">
        <v>42644</v>
      </c>
      <c r="F95" s="792" t="s">
        <v>59</v>
      </c>
    </row>
    <row r="96" spans="1:6" s="793" customFormat="1" ht="32.25" customHeight="1">
      <c r="A96" s="808" t="s">
        <v>253</v>
      </c>
      <c r="B96" s="792" t="s">
        <v>97</v>
      </c>
      <c r="C96" s="792" t="s">
        <v>713</v>
      </c>
      <c r="D96" s="794" t="s">
        <v>98</v>
      </c>
      <c r="E96" s="795">
        <v>43034</v>
      </c>
      <c r="F96" s="792" t="s">
        <v>468</v>
      </c>
    </row>
    <row r="97" spans="1:6" s="793" customFormat="1" ht="32.25" customHeight="1">
      <c r="A97" s="808" t="s">
        <v>253</v>
      </c>
      <c r="B97" s="792" t="s">
        <v>1288</v>
      </c>
      <c r="C97" s="792" t="s">
        <v>1127</v>
      </c>
      <c r="D97" s="794" t="s">
        <v>1128</v>
      </c>
      <c r="E97" s="795">
        <v>43741</v>
      </c>
      <c r="F97" s="792" t="s">
        <v>727</v>
      </c>
    </row>
    <row r="98" spans="1:6" s="793" customFormat="1" ht="32.25" customHeight="1">
      <c r="A98" s="808" t="s">
        <v>96</v>
      </c>
      <c r="B98" s="792" t="s">
        <v>1472</v>
      </c>
      <c r="C98" s="792" t="s">
        <v>1473</v>
      </c>
      <c r="D98" s="794" t="s">
        <v>1474</v>
      </c>
      <c r="E98" s="795">
        <v>41671</v>
      </c>
      <c r="F98" s="792" t="s">
        <v>465</v>
      </c>
    </row>
    <row r="99" spans="1:6" s="793" customFormat="1" ht="32.25" customHeight="1">
      <c r="A99" s="808" t="s">
        <v>96</v>
      </c>
      <c r="B99" s="792" t="s">
        <v>1553</v>
      </c>
      <c r="C99" s="792" t="s">
        <v>1554</v>
      </c>
      <c r="D99" s="794" t="s">
        <v>1555</v>
      </c>
      <c r="E99" s="795">
        <v>41754</v>
      </c>
      <c r="F99" s="792" t="s">
        <v>465</v>
      </c>
    </row>
    <row r="100" spans="1:6" s="793" customFormat="1" ht="32.25" customHeight="1">
      <c r="A100" s="808" t="s">
        <v>1001</v>
      </c>
      <c r="B100" s="792" t="s">
        <v>1556</v>
      </c>
      <c r="C100" s="792" t="s">
        <v>1557</v>
      </c>
      <c r="D100" s="794" t="s">
        <v>1558</v>
      </c>
      <c r="E100" s="795">
        <v>41782</v>
      </c>
      <c r="F100" s="792" t="s">
        <v>468</v>
      </c>
    </row>
    <row r="101" spans="1:6" s="793" customFormat="1" ht="32.25" customHeight="1">
      <c r="A101" s="808" t="s">
        <v>1001</v>
      </c>
      <c r="B101" s="792" t="s">
        <v>1556</v>
      </c>
      <c r="C101" s="792" t="s">
        <v>1557</v>
      </c>
      <c r="D101" s="794" t="s">
        <v>1559</v>
      </c>
      <c r="E101" s="795">
        <v>42142</v>
      </c>
      <c r="F101" s="792" t="s">
        <v>468</v>
      </c>
    </row>
    <row r="102" spans="1:6" s="793" customFormat="1" ht="32.25" customHeight="1">
      <c r="A102" s="808" t="s">
        <v>1001</v>
      </c>
      <c r="B102" s="792" t="s">
        <v>1556</v>
      </c>
      <c r="C102" s="792" t="s">
        <v>1557</v>
      </c>
      <c r="D102" s="794" t="s">
        <v>1560</v>
      </c>
      <c r="E102" s="795">
        <v>42502</v>
      </c>
      <c r="F102" s="792" t="s">
        <v>468</v>
      </c>
    </row>
    <row r="103" spans="1:6" s="793" customFormat="1" ht="32.25" customHeight="1">
      <c r="A103" s="808" t="s">
        <v>1001</v>
      </c>
      <c r="B103" s="792" t="s">
        <v>1556</v>
      </c>
      <c r="C103" s="792" t="s">
        <v>1557</v>
      </c>
      <c r="D103" s="794" t="s">
        <v>1561</v>
      </c>
      <c r="E103" s="795">
        <v>42862</v>
      </c>
      <c r="F103" s="792" t="s">
        <v>468</v>
      </c>
    </row>
    <row r="104" spans="1:6" s="793" customFormat="1" ht="32.25" customHeight="1">
      <c r="A104" s="808" t="s">
        <v>1001</v>
      </c>
      <c r="B104" s="792" t="s">
        <v>1556</v>
      </c>
      <c r="C104" s="792" t="s">
        <v>1557</v>
      </c>
      <c r="D104" s="794" t="s">
        <v>1562</v>
      </c>
      <c r="E104" s="795">
        <v>43222</v>
      </c>
      <c r="F104" s="792" t="s">
        <v>468</v>
      </c>
    </row>
    <row r="105" spans="1:6" s="793" customFormat="1" ht="32.25" customHeight="1">
      <c r="A105" s="808" t="s">
        <v>1001</v>
      </c>
      <c r="B105" s="792" t="s">
        <v>1556</v>
      </c>
      <c r="C105" s="792" t="s">
        <v>1557</v>
      </c>
      <c r="D105" s="794" t="s">
        <v>1563</v>
      </c>
      <c r="E105" s="795">
        <v>43582</v>
      </c>
      <c r="F105" s="792" t="s">
        <v>468</v>
      </c>
    </row>
    <row r="106" spans="1:6" s="793" customFormat="1" ht="32.25" customHeight="1">
      <c r="A106" s="808" t="s">
        <v>1001</v>
      </c>
      <c r="B106" s="792" t="s">
        <v>1556</v>
      </c>
      <c r="C106" s="792" t="s">
        <v>1557</v>
      </c>
      <c r="D106" s="794" t="s">
        <v>1564</v>
      </c>
      <c r="E106" s="795">
        <v>43942</v>
      </c>
      <c r="F106" s="792" t="s">
        <v>468</v>
      </c>
    </row>
    <row r="107" spans="1:6" s="793" customFormat="1" ht="32.25" customHeight="1">
      <c r="A107" s="792" t="s">
        <v>1002</v>
      </c>
      <c r="B107" s="792" t="s">
        <v>100</v>
      </c>
      <c r="C107" s="792" t="s">
        <v>1036</v>
      </c>
      <c r="D107" s="794" t="s">
        <v>1037</v>
      </c>
      <c r="E107" s="795">
        <v>42674</v>
      </c>
      <c r="F107" s="792" t="s">
        <v>465</v>
      </c>
    </row>
    <row r="108" spans="1:6" s="793" customFormat="1" ht="32.25" customHeight="1">
      <c r="A108" s="792" t="s">
        <v>99</v>
      </c>
      <c r="B108" s="792" t="s">
        <v>1059</v>
      </c>
      <c r="C108" s="792" t="s">
        <v>1289</v>
      </c>
      <c r="D108" s="794" t="s">
        <v>1060</v>
      </c>
      <c r="E108" s="795">
        <v>43608</v>
      </c>
      <c r="F108" s="792" t="s">
        <v>1044</v>
      </c>
    </row>
    <row r="109" spans="1:6" s="793" customFormat="1" ht="32.25" customHeight="1">
      <c r="A109" s="808" t="s">
        <v>65</v>
      </c>
      <c r="B109" s="792" t="s">
        <v>66</v>
      </c>
      <c r="C109" s="792" t="s">
        <v>67</v>
      </c>
      <c r="D109" s="794" t="s">
        <v>68</v>
      </c>
      <c r="E109" s="795">
        <v>42650</v>
      </c>
      <c r="F109" s="792" t="s">
        <v>466</v>
      </c>
    </row>
    <row r="110" spans="1:6" s="793" customFormat="1" ht="32.25" customHeight="1">
      <c r="A110" s="808" t="s">
        <v>65</v>
      </c>
      <c r="B110" s="792" t="s">
        <v>1290</v>
      </c>
      <c r="C110" s="792" t="s">
        <v>70</v>
      </c>
      <c r="D110" s="794" t="s">
        <v>71</v>
      </c>
      <c r="E110" s="795">
        <v>42650</v>
      </c>
      <c r="F110" s="792" t="s">
        <v>466</v>
      </c>
    </row>
    <row r="111" spans="1:6" s="793" customFormat="1" ht="32.25" customHeight="1">
      <c r="A111" s="808" t="s">
        <v>65</v>
      </c>
      <c r="B111" s="792" t="s">
        <v>1290</v>
      </c>
      <c r="C111" s="792" t="s">
        <v>70</v>
      </c>
      <c r="D111" s="794" t="s">
        <v>1384</v>
      </c>
      <c r="E111" s="795">
        <v>43766</v>
      </c>
      <c r="F111" s="792" t="s">
        <v>466</v>
      </c>
    </row>
    <row r="112" spans="1:6" s="793" customFormat="1" ht="32.25" customHeight="1">
      <c r="A112" s="808" t="s">
        <v>65</v>
      </c>
      <c r="B112" s="792" t="s">
        <v>1205</v>
      </c>
      <c r="C112" s="792" t="s">
        <v>1475</v>
      </c>
      <c r="D112" s="794" t="s">
        <v>1234</v>
      </c>
      <c r="E112" s="795">
        <v>43580</v>
      </c>
      <c r="F112" s="792" t="s">
        <v>466</v>
      </c>
    </row>
    <row r="113" spans="1:6" s="793" customFormat="1" ht="32.25" customHeight="1">
      <c r="A113" s="808" t="s">
        <v>65</v>
      </c>
      <c r="B113" s="792" t="s">
        <v>1430</v>
      </c>
      <c r="C113" s="792" t="s">
        <v>1476</v>
      </c>
      <c r="D113" s="794" t="s">
        <v>1477</v>
      </c>
      <c r="E113" s="795">
        <v>43493</v>
      </c>
      <c r="F113" s="792" t="s">
        <v>466</v>
      </c>
    </row>
    <row r="114" spans="1:6" s="793" customFormat="1" ht="32.25" customHeight="1">
      <c r="A114" s="808" t="s">
        <v>65</v>
      </c>
      <c r="B114" s="792" t="s">
        <v>1729</v>
      </c>
      <c r="C114" s="792" t="s">
        <v>1730</v>
      </c>
      <c r="D114" s="794" t="s">
        <v>1731</v>
      </c>
      <c r="E114" s="795">
        <v>43760</v>
      </c>
      <c r="F114" s="792" t="s">
        <v>466</v>
      </c>
    </row>
    <row r="115" spans="1:6" s="793" customFormat="1" ht="32.25" customHeight="1">
      <c r="A115" s="808" t="s">
        <v>65</v>
      </c>
      <c r="B115" s="792" t="s">
        <v>1732</v>
      </c>
      <c r="C115" s="792" t="s">
        <v>1733</v>
      </c>
      <c r="D115" s="794" t="s">
        <v>1734</v>
      </c>
      <c r="E115" s="795">
        <v>43798</v>
      </c>
      <c r="F115" s="792" t="s">
        <v>466</v>
      </c>
    </row>
    <row r="116" spans="1:6" s="793" customFormat="1" ht="32.25" customHeight="1">
      <c r="A116" s="808" t="s">
        <v>65</v>
      </c>
      <c r="B116" s="792" t="s">
        <v>1621</v>
      </c>
      <c r="C116" s="792" t="s">
        <v>1622</v>
      </c>
      <c r="D116" s="794" t="s">
        <v>1623</v>
      </c>
      <c r="E116" s="795">
        <v>41841</v>
      </c>
      <c r="F116" s="792" t="s">
        <v>466</v>
      </c>
    </row>
    <row r="117" spans="1:6" s="793" customFormat="1" ht="32.25" customHeight="1">
      <c r="A117" s="808" t="s">
        <v>65</v>
      </c>
      <c r="B117" s="792" t="s">
        <v>1624</v>
      </c>
      <c r="C117" s="792" t="s">
        <v>1625</v>
      </c>
      <c r="D117" s="794" t="s">
        <v>1626</v>
      </c>
      <c r="E117" s="795">
        <v>41886</v>
      </c>
      <c r="F117" s="792" t="s">
        <v>466</v>
      </c>
    </row>
    <row r="118" spans="1:6" s="793" customFormat="1" ht="32.25" customHeight="1">
      <c r="A118" s="808" t="s">
        <v>1061</v>
      </c>
      <c r="B118" s="792" t="s">
        <v>1062</v>
      </c>
      <c r="C118" s="792" t="s">
        <v>1063</v>
      </c>
      <c r="D118" s="794" t="s">
        <v>1064</v>
      </c>
      <c r="E118" s="795">
        <v>42226</v>
      </c>
      <c r="F118" s="792" t="s">
        <v>59</v>
      </c>
    </row>
    <row r="119" spans="1:6" s="793" customFormat="1" ht="32.25" customHeight="1">
      <c r="A119" s="808" t="s">
        <v>1061</v>
      </c>
      <c r="B119" s="792" t="s">
        <v>1062</v>
      </c>
      <c r="C119" s="792" t="s">
        <v>1063</v>
      </c>
      <c r="D119" s="794" t="s">
        <v>1065</v>
      </c>
      <c r="E119" s="795">
        <v>42586</v>
      </c>
      <c r="F119" s="792" t="s">
        <v>59</v>
      </c>
    </row>
    <row r="120" spans="1:6" s="793" customFormat="1" ht="32.25" customHeight="1">
      <c r="A120" s="808" t="s">
        <v>1061</v>
      </c>
      <c r="B120" s="792" t="s">
        <v>1478</v>
      </c>
      <c r="C120" s="792" t="s">
        <v>1479</v>
      </c>
      <c r="D120" s="794" t="s">
        <v>1480</v>
      </c>
      <c r="E120" s="795">
        <v>42772</v>
      </c>
      <c r="F120" s="792" t="s">
        <v>59</v>
      </c>
    </row>
    <row r="121" spans="1:6" s="793" customFormat="1" ht="32.25" customHeight="1">
      <c r="A121" s="808" t="s">
        <v>1061</v>
      </c>
      <c r="B121" s="792" t="s">
        <v>1478</v>
      </c>
      <c r="C121" s="792" t="s">
        <v>1479</v>
      </c>
      <c r="D121" s="794" t="s">
        <v>1481</v>
      </c>
      <c r="E121" s="795">
        <v>43132</v>
      </c>
      <c r="F121" s="792" t="s">
        <v>59</v>
      </c>
    </row>
    <row r="122" spans="1:6" s="793" customFormat="1" ht="32.25" customHeight="1">
      <c r="A122" s="808" t="s">
        <v>1061</v>
      </c>
      <c r="B122" s="792" t="s">
        <v>1478</v>
      </c>
      <c r="C122" s="792" t="s">
        <v>1479</v>
      </c>
      <c r="D122" s="794" t="s">
        <v>1482</v>
      </c>
      <c r="E122" s="795">
        <v>43852</v>
      </c>
      <c r="F122" s="792" t="s">
        <v>59</v>
      </c>
    </row>
    <row r="123" spans="1:6" s="793" customFormat="1" ht="32.25" customHeight="1">
      <c r="A123" s="792" t="s">
        <v>714</v>
      </c>
      <c r="B123" s="792" t="s">
        <v>715</v>
      </c>
      <c r="C123" s="792" t="s">
        <v>1291</v>
      </c>
      <c r="D123" s="794" t="s">
        <v>716</v>
      </c>
      <c r="E123" s="795">
        <v>44718</v>
      </c>
      <c r="F123" s="792" t="s">
        <v>1044</v>
      </c>
    </row>
    <row r="124" spans="1:6" s="793" customFormat="1" ht="32.25" customHeight="1">
      <c r="A124" s="792" t="s">
        <v>1627</v>
      </c>
      <c r="B124" s="792" t="s">
        <v>1628</v>
      </c>
      <c r="C124" s="792" t="s">
        <v>1629</v>
      </c>
      <c r="D124" s="794" t="s">
        <v>1630</v>
      </c>
      <c r="E124" s="795">
        <v>43646</v>
      </c>
      <c r="F124" s="792" t="s">
        <v>467</v>
      </c>
    </row>
    <row r="125" spans="1:6" s="793" customFormat="1" ht="32.25" customHeight="1">
      <c r="A125" s="792" t="s">
        <v>1483</v>
      </c>
      <c r="B125" s="792" t="s">
        <v>1484</v>
      </c>
      <c r="C125" s="792" t="s">
        <v>1485</v>
      </c>
      <c r="D125" s="794" t="s">
        <v>1486</v>
      </c>
      <c r="E125" s="795">
        <v>43881</v>
      </c>
      <c r="F125" s="792" t="s">
        <v>464</v>
      </c>
    </row>
    <row r="126" spans="1:6" s="793" customFormat="1" ht="32.25" customHeight="1">
      <c r="A126" s="792" t="s">
        <v>1292</v>
      </c>
      <c r="B126" s="792" t="s">
        <v>1293</v>
      </c>
      <c r="C126" s="792" t="s">
        <v>719</v>
      </c>
      <c r="D126" s="794" t="s">
        <v>720</v>
      </c>
      <c r="E126" s="795">
        <v>43876</v>
      </c>
      <c r="F126" s="792" t="s">
        <v>464</v>
      </c>
    </row>
    <row r="127" spans="1:6" s="793" customFormat="1" ht="32.25" customHeight="1">
      <c r="A127" s="792" t="s">
        <v>1294</v>
      </c>
      <c r="B127" s="792" t="s">
        <v>1295</v>
      </c>
      <c r="C127" s="792" t="s">
        <v>113</v>
      </c>
      <c r="D127" s="794" t="s">
        <v>114</v>
      </c>
      <c r="E127" s="795">
        <v>41740</v>
      </c>
      <c r="F127" s="792" t="s">
        <v>59</v>
      </c>
    </row>
    <row r="128" spans="1:6" s="793" customFormat="1" ht="32.25" customHeight="1">
      <c r="A128" s="808" t="s">
        <v>1296</v>
      </c>
      <c r="B128" s="792" t="s">
        <v>1297</v>
      </c>
      <c r="C128" s="792" t="s">
        <v>1298</v>
      </c>
      <c r="D128" s="794" t="s">
        <v>131</v>
      </c>
      <c r="E128" s="795">
        <v>45606</v>
      </c>
      <c r="F128" s="792" t="s">
        <v>468</v>
      </c>
    </row>
    <row r="129" spans="1:6" s="793" customFormat="1" ht="32.25" customHeight="1">
      <c r="A129" s="808" t="s">
        <v>1296</v>
      </c>
      <c r="B129" s="792" t="s">
        <v>1297</v>
      </c>
      <c r="C129" s="792" t="s">
        <v>1298</v>
      </c>
      <c r="D129" s="794" t="s">
        <v>132</v>
      </c>
      <c r="E129" s="795">
        <v>45606</v>
      </c>
      <c r="F129" s="792" t="s">
        <v>468</v>
      </c>
    </row>
    <row r="130" spans="1:6" s="793" customFormat="1" ht="32.25" customHeight="1">
      <c r="A130" s="808" t="s">
        <v>115</v>
      </c>
      <c r="B130" s="792" t="s">
        <v>1299</v>
      </c>
      <c r="C130" s="792" t="s">
        <v>116</v>
      </c>
      <c r="D130" s="794" t="s">
        <v>117</v>
      </c>
      <c r="E130" s="795">
        <v>41939</v>
      </c>
      <c r="F130" s="792" t="s">
        <v>468</v>
      </c>
    </row>
    <row r="131" spans="1:6" s="793" customFormat="1" ht="32.25" customHeight="1">
      <c r="A131" s="808" t="s">
        <v>115</v>
      </c>
      <c r="B131" s="792" t="s">
        <v>1299</v>
      </c>
      <c r="C131" s="792" t="s">
        <v>116</v>
      </c>
      <c r="D131" s="794" t="s">
        <v>118</v>
      </c>
      <c r="E131" s="795">
        <v>42304</v>
      </c>
      <c r="F131" s="792" t="s">
        <v>468</v>
      </c>
    </row>
    <row r="132" spans="1:6" s="793" customFormat="1" ht="32.25" customHeight="1">
      <c r="A132" s="808" t="s">
        <v>115</v>
      </c>
      <c r="B132" s="792" t="s">
        <v>1299</v>
      </c>
      <c r="C132" s="792" t="s">
        <v>116</v>
      </c>
      <c r="D132" s="794" t="s">
        <v>119</v>
      </c>
      <c r="E132" s="795">
        <v>42670</v>
      </c>
      <c r="F132" s="792" t="s">
        <v>468</v>
      </c>
    </row>
    <row r="133" spans="1:6" s="793" customFormat="1" ht="32.25" customHeight="1">
      <c r="A133" s="792" t="s">
        <v>120</v>
      </c>
      <c r="B133" s="792" t="s">
        <v>1300</v>
      </c>
      <c r="C133" s="792" t="s">
        <v>122</v>
      </c>
      <c r="D133" s="794" t="s">
        <v>123</v>
      </c>
      <c r="E133" s="795">
        <v>42497</v>
      </c>
      <c r="F133" s="792" t="s">
        <v>466</v>
      </c>
    </row>
    <row r="134" spans="1:6" s="793" customFormat="1" ht="32.25" customHeight="1">
      <c r="A134" s="808" t="s">
        <v>1248</v>
      </c>
      <c r="B134" s="792" t="s">
        <v>1487</v>
      </c>
      <c r="C134" s="792" t="s">
        <v>1415</v>
      </c>
      <c r="D134" s="794" t="s">
        <v>1416</v>
      </c>
      <c r="E134" s="795">
        <v>41917</v>
      </c>
      <c r="F134" s="792" t="s">
        <v>468</v>
      </c>
    </row>
    <row r="135" spans="1:6" s="793" customFormat="1" ht="32.25" customHeight="1">
      <c r="A135" s="808" t="s">
        <v>1248</v>
      </c>
      <c r="B135" s="792" t="s">
        <v>1487</v>
      </c>
      <c r="C135" s="792" t="s">
        <v>1415</v>
      </c>
      <c r="D135" s="794" t="s">
        <v>1417</v>
      </c>
      <c r="E135" s="795">
        <v>42282</v>
      </c>
      <c r="F135" s="792" t="s">
        <v>468</v>
      </c>
    </row>
    <row r="136" spans="1:6" s="793" customFormat="1" ht="32.25" customHeight="1">
      <c r="A136" s="808" t="s">
        <v>1248</v>
      </c>
      <c r="B136" s="792" t="s">
        <v>1487</v>
      </c>
      <c r="C136" s="792" t="s">
        <v>1415</v>
      </c>
      <c r="D136" s="794" t="s">
        <v>1418</v>
      </c>
      <c r="E136" s="795">
        <v>42648</v>
      </c>
      <c r="F136" s="792" t="s">
        <v>468</v>
      </c>
    </row>
    <row r="137" spans="1:6" s="793" customFormat="1" ht="32.25" customHeight="1">
      <c r="A137" s="808" t="s">
        <v>1248</v>
      </c>
      <c r="B137" s="792" t="s">
        <v>1487</v>
      </c>
      <c r="C137" s="792" t="s">
        <v>1415</v>
      </c>
      <c r="D137" s="794" t="s">
        <v>1419</v>
      </c>
      <c r="E137" s="795">
        <v>43013</v>
      </c>
      <c r="F137" s="792" t="s">
        <v>468</v>
      </c>
    </row>
    <row r="138" spans="1:6" s="793" customFormat="1" ht="32.25" customHeight="1">
      <c r="A138" s="808" t="s">
        <v>1385</v>
      </c>
      <c r="B138" s="792" t="s">
        <v>1386</v>
      </c>
      <c r="C138" s="792" t="s">
        <v>1387</v>
      </c>
      <c r="D138" s="794" t="s">
        <v>1388</v>
      </c>
      <c r="E138" s="795">
        <v>41948</v>
      </c>
      <c r="F138" s="792" t="s">
        <v>468</v>
      </c>
    </row>
    <row r="139" spans="1:6" s="793" customFormat="1" ht="32.25" customHeight="1">
      <c r="A139" s="808" t="s">
        <v>1385</v>
      </c>
      <c r="B139" s="792" t="s">
        <v>1386</v>
      </c>
      <c r="C139" s="792" t="s">
        <v>1387</v>
      </c>
      <c r="D139" s="794" t="s">
        <v>1389</v>
      </c>
      <c r="E139" s="795">
        <v>42313</v>
      </c>
      <c r="F139" s="792" t="s">
        <v>468</v>
      </c>
    </row>
    <row r="140" spans="1:6" s="793" customFormat="1" ht="32.25" customHeight="1">
      <c r="A140" s="808" t="s">
        <v>1385</v>
      </c>
      <c r="B140" s="792" t="s">
        <v>1386</v>
      </c>
      <c r="C140" s="792" t="s">
        <v>1387</v>
      </c>
      <c r="D140" s="794" t="s">
        <v>1390</v>
      </c>
      <c r="E140" s="795">
        <v>42648</v>
      </c>
      <c r="F140" s="792" t="s">
        <v>468</v>
      </c>
    </row>
    <row r="141" spans="1:6" s="793" customFormat="1" ht="32.25" customHeight="1">
      <c r="A141" s="808" t="s">
        <v>1385</v>
      </c>
      <c r="B141" s="792" t="s">
        <v>1386</v>
      </c>
      <c r="C141" s="792" t="s">
        <v>1387</v>
      </c>
      <c r="D141" s="794" t="s">
        <v>1391</v>
      </c>
      <c r="E141" s="795">
        <v>43044</v>
      </c>
      <c r="F141" s="792" t="s">
        <v>468</v>
      </c>
    </row>
    <row r="142" spans="1:6" s="793" customFormat="1" ht="32.25" customHeight="1">
      <c r="A142" s="808" t="s">
        <v>1735</v>
      </c>
      <c r="B142" s="792" t="s">
        <v>1736</v>
      </c>
      <c r="C142" s="792" t="s">
        <v>1737</v>
      </c>
      <c r="D142" s="794" t="s">
        <v>1738</v>
      </c>
      <c r="E142" s="795">
        <v>41896</v>
      </c>
      <c r="F142" s="792" t="s">
        <v>467</v>
      </c>
    </row>
    <row r="143" spans="1:6" s="793" customFormat="1" ht="32.25" customHeight="1">
      <c r="A143" s="808" t="s">
        <v>1735</v>
      </c>
      <c r="B143" s="792" t="s">
        <v>1736</v>
      </c>
      <c r="C143" s="792" t="s">
        <v>1737</v>
      </c>
      <c r="D143" s="794" t="s">
        <v>1739</v>
      </c>
      <c r="E143" s="795">
        <v>42286</v>
      </c>
      <c r="F143" s="792" t="s">
        <v>467</v>
      </c>
    </row>
    <row r="144" spans="1:6" s="793" customFormat="1" ht="32.25" customHeight="1">
      <c r="A144" s="808" t="s">
        <v>1735</v>
      </c>
      <c r="B144" s="792" t="s">
        <v>1736</v>
      </c>
      <c r="C144" s="792" t="s">
        <v>1737</v>
      </c>
      <c r="D144" s="794" t="s">
        <v>1740</v>
      </c>
      <c r="E144" s="795">
        <v>42646</v>
      </c>
      <c r="F144" s="792" t="s">
        <v>467</v>
      </c>
    </row>
    <row r="145" spans="1:6" s="793" customFormat="1" ht="32.25" customHeight="1">
      <c r="A145" s="808" t="s">
        <v>1735</v>
      </c>
      <c r="B145" s="792" t="s">
        <v>1736</v>
      </c>
      <c r="C145" s="792" t="s">
        <v>1737</v>
      </c>
      <c r="D145" s="794" t="s">
        <v>1741</v>
      </c>
      <c r="E145" s="795">
        <v>43006</v>
      </c>
      <c r="F145" s="792" t="s">
        <v>467</v>
      </c>
    </row>
    <row r="146" spans="1:6" s="793" customFormat="1" ht="32.25" customHeight="1">
      <c r="A146" s="808" t="s">
        <v>1735</v>
      </c>
      <c r="B146" s="792" t="s">
        <v>1736</v>
      </c>
      <c r="C146" s="792" t="s">
        <v>1737</v>
      </c>
      <c r="D146" s="794" t="s">
        <v>1742</v>
      </c>
      <c r="E146" s="795">
        <v>43366</v>
      </c>
      <c r="F146" s="792" t="s">
        <v>467</v>
      </c>
    </row>
    <row r="147" spans="1:6" s="793" customFormat="1" ht="32.25" customHeight="1">
      <c r="A147" s="808" t="s">
        <v>1735</v>
      </c>
      <c r="B147" s="792" t="s">
        <v>1736</v>
      </c>
      <c r="C147" s="792" t="s">
        <v>1737</v>
      </c>
      <c r="D147" s="794" t="s">
        <v>1743</v>
      </c>
      <c r="E147" s="795">
        <v>43726</v>
      </c>
      <c r="F147" s="792" t="s">
        <v>467</v>
      </c>
    </row>
    <row r="148" spans="1:6" s="793" customFormat="1" ht="32.25" customHeight="1">
      <c r="A148" s="808" t="s">
        <v>1301</v>
      </c>
      <c r="B148" s="792" t="s">
        <v>1302</v>
      </c>
      <c r="C148" s="792" t="s">
        <v>838</v>
      </c>
      <c r="D148" s="794" t="s">
        <v>839</v>
      </c>
      <c r="E148" s="795">
        <v>41795</v>
      </c>
      <c r="F148" s="792" t="s">
        <v>468</v>
      </c>
    </row>
    <row r="149" spans="1:6" s="793" customFormat="1" ht="32.25" customHeight="1">
      <c r="A149" s="808" t="s">
        <v>1301</v>
      </c>
      <c r="B149" s="792" t="s">
        <v>1302</v>
      </c>
      <c r="C149" s="792" t="s">
        <v>838</v>
      </c>
      <c r="D149" s="794" t="s">
        <v>840</v>
      </c>
      <c r="E149" s="795">
        <v>42526</v>
      </c>
      <c r="F149" s="792" t="s">
        <v>468</v>
      </c>
    </row>
    <row r="150" spans="1:6" s="793" customFormat="1" ht="32.25" customHeight="1">
      <c r="A150" s="808" t="s">
        <v>1301</v>
      </c>
      <c r="B150" s="792" t="s">
        <v>1302</v>
      </c>
      <c r="C150" s="792" t="s">
        <v>838</v>
      </c>
      <c r="D150" s="794" t="s">
        <v>841</v>
      </c>
      <c r="E150" s="795">
        <v>43256</v>
      </c>
      <c r="F150" s="792" t="s">
        <v>468</v>
      </c>
    </row>
    <row r="151" spans="1:6" s="793" customFormat="1" ht="32.25" customHeight="1">
      <c r="A151" s="808" t="s">
        <v>1303</v>
      </c>
      <c r="B151" s="792" t="s">
        <v>1066</v>
      </c>
      <c r="C151" s="792" t="s">
        <v>1304</v>
      </c>
      <c r="D151" s="794" t="s">
        <v>1067</v>
      </c>
      <c r="E151" s="795">
        <v>41887</v>
      </c>
      <c r="F151" s="792" t="s">
        <v>468</v>
      </c>
    </row>
    <row r="152" spans="1:6" s="793" customFormat="1" ht="32.25" customHeight="1">
      <c r="A152" s="808" t="s">
        <v>1303</v>
      </c>
      <c r="B152" s="792" t="s">
        <v>1066</v>
      </c>
      <c r="C152" s="792" t="s">
        <v>1304</v>
      </c>
      <c r="D152" s="794" t="s">
        <v>1068</v>
      </c>
      <c r="E152" s="795">
        <v>42252</v>
      </c>
      <c r="F152" s="792" t="s">
        <v>468</v>
      </c>
    </row>
    <row r="153" spans="1:6" s="793" customFormat="1" ht="32.25" customHeight="1">
      <c r="A153" s="808" t="s">
        <v>1303</v>
      </c>
      <c r="B153" s="792" t="s">
        <v>1066</v>
      </c>
      <c r="C153" s="792" t="s">
        <v>1304</v>
      </c>
      <c r="D153" s="794" t="s">
        <v>1069</v>
      </c>
      <c r="E153" s="795">
        <v>42618</v>
      </c>
      <c r="F153" s="792" t="s">
        <v>468</v>
      </c>
    </row>
    <row r="154" spans="1:6" s="793" customFormat="1" ht="32.25" customHeight="1">
      <c r="A154" s="808" t="s">
        <v>1631</v>
      </c>
      <c r="B154" s="792" t="s">
        <v>1632</v>
      </c>
      <c r="C154" s="792" t="s">
        <v>1633</v>
      </c>
      <c r="D154" s="794" t="s">
        <v>1634</v>
      </c>
      <c r="E154" s="795">
        <v>41828</v>
      </c>
      <c r="F154" s="792" t="s">
        <v>468</v>
      </c>
    </row>
    <row r="155" spans="1:6" s="793" customFormat="1" ht="32.25" customHeight="1">
      <c r="A155" s="808" t="s">
        <v>1631</v>
      </c>
      <c r="B155" s="792" t="s">
        <v>1632</v>
      </c>
      <c r="C155" s="792" t="s">
        <v>1633</v>
      </c>
      <c r="D155" s="794" t="s">
        <v>1635</v>
      </c>
      <c r="E155" s="795">
        <v>42224</v>
      </c>
      <c r="F155" s="792" t="s">
        <v>468</v>
      </c>
    </row>
    <row r="156" spans="1:6" s="793" customFormat="1" ht="32.25" customHeight="1">
      <c r="A156" s="808" t="s">
        <v>1631</v>
      </c>
      <c r="B156" s="792" t="s">
        <v>1632</v>
      </c>
      <c r="C156" s="792" t="s">
        <v>1633</v>
      </c>
      <c r="D156" s="794" t="s">
        <v>1636</v>
      </c>
      <c r="E156" s="795">
        <v>42590</v>
      </c>
      <c r="F156" s="792" t="s">
        <v>468</v>
      </c>
    </row>
    <row r="157" spans="1:6" s="793" customFormat="1" ht="32.25" customHeight="1">
      <c r="A157" s="808" t="s">
        <v>1631</v>
      </c>
      <c r="B157" s="792" t="s">
        <v>1632</v>
      </c>
      <c r="C157" s="792" t="s">
        <v>1633</v>
      </c>
      <c r="D157" s="794" t="s">
        <v>1637</v>
      </c>
      <c r="E157" s="795">
        <v>42955</v>
      </c>
      <c r="F157" s="792" t="s">
        <v>468</v>
      </c>
    </row>
    <row r="158" spans="1:6" s="793" customFormat="1" ht="32.25" customHeight="1">
      <c r="A158" s="808" t="s">
        <v>1631</v>
      </c>
      <c r="B158" s="792" t="s">
        <v>1632</v>
      </c>
      <c r="C158" s="792" t="s">
        <v>1633</v>
      </c>
      <c r="D158" s="794" t="s">
        <v>1638</v>
      </c>
      <c r="E158" s="795">
        <v>43320</v>
      </c>
      <c r="F158" s="792" t="s">
        <v>468</v>
      </c>
    </row>
    <row r="159" spans="1:6" s="793" customFormat="1" ht="32.25" customHeight="1">
      <c r="A159" s="792" t="s">
        <v>125</v>
      </c>
      <c r="B159" s="792" t="s">
        <v>1305</v>
      </c>
      <c r="C159" s="792" t="s">
        <v>1306</v>
      </c>
      <c r="D159" s="794" t="s">
        <v>127</v>
      </c>
      <c r="E159" s="795">
        <v>43013</v>
      </c>
      <c r="F159" s="792" t="s">
        <v>41</v>
      </c>
    </row>
    <row r="160" spans="1:6" s="793" customFormat="1" ht="32.25" customHeight="1">
      <c r="A160" s="792" t="s">
        <v>128</v>
      </c>
      <c r="B160" s="792" t="s">
        <v>1307</v>
      </c>
      <c r="C160" s="792" t="s">
        <v>1308</v>
      </c>
      <c r="D160" s="794" t="s">
        <v>130</v>
      </c>
      <c r="E160" s="795">
        <v>43743</v>
      </c>
      <c r="F160" s="792" t="s">
        <v>41</v>
      </c>
    </row>
    <row r="161" spans="1:6" s="793" customFormat="1" ht="32.25" customHeight="1">
      <c r="A161" s="808" t="s">
        <v>790</v>
      </c>
      <c r="B161" s="792" t="s">
        <v>1309</v>
      </c>
      <c r="C161" s="792" t="s">
        <v>833</v>
      </c>
      <c r="D161" s="794" t="s">
        <v>834</v>
      </c>
      <c r="E161" s="795">
        <v>41797</v>
      </c>
      <c r="F161" s="792" t="s">
        <v>464</v>
      </c>
    </row>
    <row r="162" spans="1:6" s="793" customFormat="1" ht="32.25" customHeight="1">
      <c r="A162" s="808" t="s">
        <v>790</v>
      </c>
      <c r="B162" s="792" t="s">
        <v>1309</v>
      </c>
      <c r="C162" s="792" t="s">
        <v>833</v>
      </c>
      <c r="D162" s="794" t="s">
        <v>835</v>
      </c>
      <c r="E162" s="795">
        <v>42157</v>
      </c>
      <c r="F162" s="792" t="s">
        <v>464</v>
      </c>
    </row>
    <row r="163" spans="1:6" s="793" customFormat="1" ht="32.25" customHeight="1">
      <c r="A163" s="808" t="s">
        <v>790</v>
      </c>
      <c r="B163" s="792" t="s">
        <v>1309</v>
      </c>
      <c r="C163" s="792" t="s">
        <v>833</v>
      </c>
      <c r="D163" s="794" t="s">
        <v>836</v>
      </c>
      <c r="E163" s="795">
        <v>42517</v>
      </c>
      <c r="F163" s="792" t="s">
        <v>464</v>
      </c>
    </row>
    <row r="164" spans="1:6" s="793" customFormat="1" ht="32.25" customHeight="1">
      <c r="A164" s="808" t="s">
        <v>790</v>
      </c>
      <c r="B164" s="792" t="s">
        <v>1309</v>
      </c>
      <c r="C164" s="792" t="s">
        <v>833</v>
      </c>
      <c r="D164" s="794" t="s">
        <v>837</v>
      </c>
      <c r="E164" s="795">
        <v>42877</v>
      </c>
      <c r="F164" s="792" t="s">
        <v>464</v>
      </c>
    </row>
    <row r="165" spans="1:6" s="793" customFormat="1" ht="32.25" customHeight="1">
      <c r="A165" s="808" t="s">
        <v>790</v>
      </c>
      <c r="B165" s="792" t="s">
        <v>1392</v>
      </c>
      <c r="C165" s="792" t="s">
        <v>1393</v>
      </c>
      <c r="D165" s="794" t="s">
        <v>1394</v>
      </c>
      <c r="E165" s="795">
        <v>42366</v>
      </c>
      <c r="F165" s="792" t="s">
        <v>464</v>
      </c>
    </row>
    <row r="166" spans="1:6" s="793" customFormat="1" ht="32.25" customHeight="1">
      <c r="A166" s="808" t="s">
        <v>790</v>
      </c>
      <c r="B166" s="792" t="s">
        <v>1392</v>
      </c>
      <c r="C166" s="792" t="s">
        <v>1393</v>
      </c>
      <c r="D166" s="794" t="s">
        <v>1395</v>
      </c>
      <c r="E166" s="795">
        <v>42726</v>
      </c>
      <c r="F166" s="792" t="s">
        <v>464</v>
      </c>
    </row>
    <row r="167" spans="1:6" s="793" customFormat="1" ht="32.25" customHeight="1">
      <c r="A167" s="808" t="s">
        <v>790</v>
      </c>
      <c r="B167" s="792" t="s">
        <v>1392</v>
      </c>
      <c r="C167" s="792" t="s">
        <v>1393</v>
      </c>
      <c r="D167" s="794" t="s">
        <v>1396</v>
      </c>
      <c r="E167" s="795">
        <v>43086</v>
      </c>
      <c r="F167" s="792" t="s">
        <v>464</v>
      </c>
    </row>
    <row r="168" spans="1:6" s="793" customFormat="1" ht="32.25" customHeight="1">
      <c r="A168" s="808" t="s">
        <v>790</v>
      </c>
      <c r="B168" s="792" t="s">
        <v>1392</v>
      </c>
      <c r="C168" s="792" t="s">
        <v>1393</v>
      </c>
      <c r="D168" s="794" t="s">
        <v>1397</v>
      </c>
      <c r="E168" s="795">
        <v>43446</v>
      </c>
      <c r="F168" s="792" t="s">
        <v>464</v>
      </c>
    </row>
    <row r="169" spans="1:6" s="793" customFormat="1" ht="32.25" customHeight="1">
      <c r="A169" s="808" t="s">
        <v>790</v>
      </c>
      <c r="B169" s="792" t="s">
        <v>1392</v>
      </c>
      <c r="C169" s="792" t="s">
        <v>1393</v>
      </c>
      <c r="D169" s="794" t="s">
        <v>1398</v>
      </c>
      <c r="E169" s="795">
        <v>43806</v>
      </c>
      <c r="F169" s="792" t="s">
        <v>464</v>
      </c>
    </row>
    <row r="170" spans="1:6" s="793" customFormat="1" ht="32.25" customHeight="1">
      <c r="A170" s="808" t="s">
        <v>790</v>
      </c>
      <c r="B170" s="792" t="s">
        <v>1392</v>
      </c>
      <c r="C170" s="792" t="s">
        <v>1393</v>
      </c>
      <c r="D170" s="794" t="s">
        <v>1399</v>
      </c>
      <c r="E170" s="795">
        <v>44166</v>
      </c>
      <c r="F170" s="792" t="s">
        <v>464</v>
      </c>
    </row>
    <row r="171" spans="1:6" s="793" customFormat="1" ht="32.25" customHeight="1">
      <c r="A171" s="792" t="s">
        <v>727</v>
      </c>
      <c r="B171" s="792" t="s">
        <v>1565</v>
      </c>
      <c r="C171" s="792" t="s">
        <v>1566</v>
      </c>
      <c r="D171" s="794" t="s">
        <v>1567</v>
      </c>
      <c r="E171" s="795">
        <v>41802</v>
      </c>
      <c r="F171" s="792" t="s">
        <v>727</v>
      </c>
    </row>
    <row r="172" spans="1:6" s="793" customFormat="1" ht="32.25" customHeight="1">
      <c r="A172" s="808" t="s">
        <v>1568</v>
      </c>
      <c r="B172" s="792" t="s">
        <v>1569</v>
      </c>
      <c r="C172" s="792" t="s">
        <v>1570</v>
      </c>
      <c r="D172" s="794" t="s">
        <v>1571</v>
      </c>
      <c r="E172" s="795">
        <v>43577</v>
      </c>
      <c r="F172" s="792" t="s">
        <v>59</v>
      </c>
    </row>
    <row r="173" spans="1:6" s="793" customFormat="1" ht="32.25" customHeight="1">
      <c r="A173" s="808" t="s">
        <v>1568</v>
      </c>
      <c r="B173" s="792" t="s">
        <v>1569</v>
      </c>
      <c r="C173" s="792" t="s">
        <v>1570</v>
      </c>
      <c r="D173" s="794" t="s">
        <v>1572</v>
      </c>
      <c r="E173" s="795">
        <v>44297</v>
      </c>
      <c r="F173" s="792" t="s">
        <v>59</v>
      </c>
    </row>
    <row r="174" spans="1:6" s="793" customFormat="1" ht="32.25" customHeight="1">
      <c r="A174" s="808" t="s">
        <v>1310</v>
      </c>
      <c r="B174" s="792" t="s">
        <v>101</v>
      </c>
      <c r="C174" s="792" t="s">
        <v>102</v>
      </c>
      <c r="D174" s="794" t="s">
        <v>103</v>
      </c>
      <c r="E174" s="795">
        <v>43687</v>
      </c>
      <c r="F174" s="792" t="s">
        <v>59</v>
      </c>
    </row>
    <row r="175" spans="1:6" s="793" customFormat="1" ht="32.25" customHeight="1">
      <c r="A175" s="808" t="s">
        <v>1310</v>
      </c>
      <c r="B175" s="792" t="s">
        <v>1311</v>
      </c>
      <c r="C175" s="792" t="s">
        <v>717</v>
      </c>
      <c r="D175" s="794" t="s">
        <v>104</v>
      </c>
      <c r="E175" s="795">
        <v>44104</v>
      </c>
      <c r="F175" s="792" t="s">
        <v>59</v>
      </c>
    </row>
    <row r="176" spans="1:6" s="793" customFormat="1" ht="32.25" customHeight="1">
      <c r="A176" s="808" t="s">
        <v>1310</v>
      </c>
      <c r="B176" s="792" t="s">
        <v>1312</v>
      </c>
      <c r="C176" s="792" t="s">
        <v>1163</v>
      </c>
      <c r="D176" s="794" t="s">
        <v>1164</v>
      </c>
      <c r="E176" s="795">
        <v>42375</v>
      </c>
      <c r="F176" s="792" t="s">
        <v>59</v>
      </c>
    </row>
    <row r="177" spans="1:6" s="793" customFormat="1" ht="32.25" customHeight="1">
      <c r="A177" s="808" t="s">
        <v>1310</v>
      </c>
      <c r="B177" s="792" t="s">
        <v>1744</v>
      </c>
      <c r="C177" s="792" t="s">
        <v>1745</v>
      </c>
      <c r="D177" s="794" t="s">
        <v>1746</v>
      </c>
      <c r="E177" s="795">
        <v>43424</v>
      </c>
      <c r="F177" s="792" t="s">
        <v>59</v>
      </c>
    </row>
    <row r="178" spans="1:6" s="793" customFormat="1" ht="32.25" customHeight="1">
      <c r="A178" s="792" t="s">
        <v>1235</v>
      </c>
      <c r="B178" s="792" t="s">
        <v>1236</v>
      </c>
      <c r="C178" s="792" t="s">
        <v>1237</v>
      </c>
      <c r="D178" s="794" t="s">
        <v>1238</v>
      </c>
      <c r="E178" s="795">
        <v>43923</v>
      </c>
      <c r="F178" s="792" t="s">
        <v>464</v>
      </c>
    </row>
    <row r="179" spans="1:6" s="793" customFormat="1" ht="32.25" customHeight="1">
      <c r="A179" s="808" t="s">
        <v>1313</v>
      </c>
      <c r="B179" s="792" t="s">
        <v>1314</v>
      </c>
      <c r="C179" s="792" t="s">
        <v>1315</v>
      </c>
      <c r="D179" s="794" t="s">
        <v>1316</v>
      </c>
      <c r="E179" s="795">
        <v>41876</v>
      </c>
      <c r="F179" s="792" t="s">
        <v>59</v>
      </c>
    </row>
    <row r="180" spans="1:6" s="793" customFormat="1" ht="32.25" customHeight="1">
      <c r="A180" s="808" t="s">
        <v>1313</v>
      </c>
      <c r="B180" s="792" t="s">
        <v>1314</v>
      </c>
      <c r="C180" s="792" t="s">
        <v>1315</v>
      </c>
      <c r="D180" s="794" t="s">
        <v>1317</v>
      </c>
      <c r="E180" s="795">
        <v>42236</v>
      </c>
      <c r="F180" s="792" t="s">
        <v>59</v>
      </c>
    </row>
    <row r="181" spans="1:6" s="793" customFormat="1" ht="32.25" customHeight="1">
      <c r="A181" s="808" t="s">
        <v>1313</v>
      </c>
      <c r="B181" s="792" t="s">
        <v>1314</v>
      </c>
      <c r="C181" s="792" t="s">
        <v>1315</v>
      </c>
      <c r="D181" s="794" t="s">
        <v>1318</v>
      </c>
      <c r="E181" s="795">
        <v>42596</v>
      </c>
      <c r="F181" s="792" t="s">
        <v>59</v>
      </c>
    </row>
    <row r="182" spans="1:6" s="793" customFormat="1" ht="32.25" customHeight="1">
      <c r="A182" s="808" t="s">
        <v>1313</v>
      </c>
      <c r="B182" s="792" t="s">
        <v>1314</v>
      </c>
      <c r="C182" s="792" t="s">
        <v>1315</v>
      </c>
      <c r="D182" s="794" t="s">
        <v>1319</v>
      </c>
      <c r="E182" s="795">
        <v>42956</v>
      </c>
      <c r="F182" s="792" t="s">
        <v>59</v>
      </c>
    </row>
    <row r="183" spans="1:6" s="793" customFormat="1" ht="32.25" customHeight="1">
      <c r="A183" s="792" t="s">
        <v>1573</v>
      </c>
      <c r="B183" s="792" t="s">
        <v>1574</v>
      </c>
      <c r="C183" s="792" t="s">
        <v>1575</v>
      </c>
      <c r="D183" s="794" t="s">
        <v>1576</v>
      </c>
      <c r="E183" s="795">
        <v>43958</v>
      </c>
      <c r="F183" s="792" t="s">
        <v>41</v>
      </c>
    </row>
    <row r="184" spans="1:6" s="793" customFormat="1" ht="32.25" customHeight="1">
      <c r="A184" s="792" t="s">
        <v>468</v>
      </c>
      <c r="B184" s="792" t="s">
        <v>1639</v>
      </c>
      <c r="C184" s="792" t="s">
        <v>1640</v>
      </c>
      <c r="D184" s="794" t="s">
        <v>1641</v>
      </c>
      <c r="E184" s="795">
        <v>41881</v>
      </c>
      <c r="F184" s="792" t="s">
        <v>468</v>
      </c>
    </row>
    <row r="185" spans="1:6" s="793" customFormat="1" ht="32.25" customHeight="1">
      <c r="A185" s="808" t="s">
        <v>799</v>
      </c>
      <c r="B185" s="792" t="s">
        <v>105</v>
      </c>
      <c r="C185" s="792" t="s">
        <v>106</v>
      </c>
      <c r="D185" s="794" t="s">
        <v>107</v>
      </c>
      <c r="E185" s="795">
        <v>43407</v>
      </c>
      <c r="F185" s="792" t="s">
        <v>466</v>
      </c>
    </row>
    <row r="186" spans="1:6" s="793" customFormat="1" ht="32.25" customHeight="1">
      <c r="A186" s="808" t="s">
        <v>799</v>
      </c>
      <c r="B186" s="792" t="s">
        <v>108</v>
      </c>
      <c r="C186" s="792" t="s">
        <v>109</v>
      </c>
      <c r="D186" s="794" t="s">
        <v>110</v>
      </c>
      <c r="E186" s="795">
        <v>44487</v>
      </c>
      <c r="F186" s="792" t="s">
        <v>466</v>
      </c>
    </row>
    <row r="187" spans="1:6" s="793" customFormat="1" ht="409.5" customHeight="1" hidden="1">
      <c r="A187" s="792"/>
      <c r="B187" s="792"/>
      <c r="C187" s="792"/>
      <c r="D187" s="794"/>
      <c r="E187" s="795"/>
      <c r="F187" s="792"/>
    </row>
    <row r="188" spans="1:6" s="793" customFormat="1" ht="409.5" customHeight="1" hidden="1">
      <c r="A188" s="792"/>
      <c r="B188" s="792"/>
      <c r="C188" s="792"/>
      <c r="D188" s="794"/>
      <c r="E188" s="795"/>
      <c r="F188" s="792"/>
    </row>
    <row r="189" spans="1:6" s="793" customFormat="1" ht="409.5" customHeight="1" hidden="1">
      <c r="A189" s="792"/>
      <c r="B189" s="792"/>
      <c r="C189" s="792"/>
      <c r="D189" s="794"/>
      <c r="E189" s="795"/>
      <c r="F189" s="792"/>
    </row>
    <row r="190" spans="1:6" s="793" customFormat="1" ht="409.5" customHeight="1" hidden="1">
      <c r="A190" s="792"/>
      <c r="B190" s="792"/>
      <c r="C190" s="792"/>
      <c r="D190" s="794"/>
      <c r="E190" s="795"/>
      <c r="F190" s="792"/>
    </row>
    <row r="191" spans="1:6" s="793" customFormat="1" ht="409.5" customHeight="1" hidden="1">
      <c r="A191" s="792"/>
      <c r="B191" s="792"/>
      <c r="C191" s="792"/>
      <c r="D191" s="794"/>
      <c r="E191" s="795"/>
      <c r="F191" s="792"/>
    </row>
    <row r="192" spans="1:6" s="793" customFormat="1" ht="409.5" customHeight="1" hidden="1">
      <c r="A192" s="792"/>
      <c r="B192" s="792"/>
      <c r="C192" s="792"/>
      <c r="D192" s="794"/>
      <c r="E192" s="795"/>
      <c r="F192" s="792"/>
    </row>
    <row r="193" spans="1:6" s="793" customFormat="1" ht="409.5" customHeight="1" hidden="1">
      <c r="A193" s="792"/>
      <c r="B193" s="792"/>
      <c r="C193" s="792"/>
      <c r="D193" s="794"/>
      <c r="E193" s="795"/>
      <c r="F193" s="792"/>
    </row>
    <row r="194" spans="1:6" s="793" customFormat="1" ht="409.5" customHeight="1" hidden="1">
      <c r="A194" s="792"/>
      <c r="B194" s="792"/>
      <c r="C194" s="792"/>
      <c r="D194" s="794"/>
      <c r="E194" s="795"/>
      <c r="F194" s="792"/>
    </row>
    <row r="195" spans="1:6" s="793" customFormat="1" ht="409.5" customHeight="1" hidden="1">
      <c r="A195" s="792"/>
      <c r="B195" s="792"/>
      <c r="C195" s="792"/>
      <c r="D195" s="794"/>
      <c r="E195" s="795"/>
      <c r="F195" s="792"/>
    </row>
    <row r="196" spans="1:6" s="793" customFormat="1" ht="409.5" customHeight="1" hidden="1">
      <c r="A196" s="792"/>
      <c r="B196" s="792"/>
      <c r="C196" s="792"/>
      <c r="D196" s="794"/>
      <c r="E196" s="795"/>
      <c r="F196" s="792"/>
    </row>
    <row r="197" spans="1:6" s="793" customFormat="1" ht="409.5" customHeight="1" hidden="1">
      <c r="A197" s="792"/>
      <c r="B197" s="792"/>
      <c r="C197" s="792"/>
      <c r="D197" s="794"/>
      <c r="E197" s="795"/>
      <c r="F197" s="792"/>
    </row>
    <row r="198" spans="1:6" s="793" customFormat="1" ht="409.5" customHeight="1" hidden="1">
      <c r="A198" s="792"/>
      <c r="B198" s="792"/>
      <c r="C198" s="792"/>
      <c r="D198" s="794"/>
      <c r="E198" s="795"/>
      <c r="F198" s="792"/>
    </row>
    <row r="199" spans="1:6" s="793" customFormat="1" ht="409.5" customHeight="1" hidden="1">
      <c r="A199" s="792"/>
      <c r="B199" s="792"/>
      <c r="C199" s="792"/>
      <c r="D199" s="794"/>
      <c r="E199" s="795"/>
      <c r="F199" s="792"/>
    </row>
    <row r="200" spans="1:6" s="793" customFormat="1" ht="409.5" customHeight="1" hidden="1">
      <c r="A200" s="792"/>
      <c r="B200" s="792"/>
      <c r="C200" s="792"/>
      <c r="D200" s="794"/>
      <c r="E200" s="795"/>
      <c r="F200" s="792"/>
    </row>
    <row r="201" spans="1:6" s="793" customFormat="1" ht="409.5" customHeight="1" hidden="1">
      <c r="A201" s="792"/>
      <c r="B201" s="792"/>
      <c r="C201" s="792"/>
      <c r="D201" s="794"/>
      <c r="E201" s="795"/>
      <c r="F201" s="792"/>
    </row>
    <row r="202" spans="1:6" s="793" customFormat="1" ht="409.5" customHeight="1" hidden="1">
      <c r="A202" s="792"/>
      <c r="B202" s="792"/>
      <c r="C202" s="792"/>
      <c r="D202" s="794"/>
      <c r="E202" s="795"/>
      <c r="F202" s="792"/>
    </row>
    <row r="203" spans="1:6" s="793" customFormat="1" ht="409.5" customHeight="1" hidden="1">
      <c r="A203" s="792"/>
      <c r="B203" s="792"/>
      <c r="C203" s="792"/>
      <c r="D203" s="794"/>
      <c r="E203" s="795"/>
      <c r="F203" s="792"/>
    </row>
    <row r="204" spans="1:6" s="793" customFormat="1" ht="409.5" customHeight="1" hidden="1">
      <c r="A204" s="792"/>
      <c r="B204" s="792"/>
      <c r="C204" s="792"/>
      <c r="D204" s="794"/>
      <c r="E204" s="795"/>
      <c r="F204" s="792"/>
    </row>
    <row r="205" spans="1:6" s="793" customFormat="1" ht="409.5" customHeight="1" hidden="1">
      <c r="A205" s="792"/>
      <c r="B205" s="792"/>
      <c r="C205" s="792"/>
      <c r="D205" s="794"/>
      <c r="E205" s="795"/>
      <c r="F205" s="792"/>
    </row>
    <row r="206" spans="1:6" s="793" customFormat="1" ht="409.5" customHeight="1" hidden="1">
      <c r="A206" s="792"/>
      <c r="B206" s="792"/>
      <c r="C206" s="792"/>
      <c r="D206" s="794"/>
      <c r="E206" s="795"/>
      <c r="F206" s="792"/>
    </row>
    <row r="207" spans="1:6" s="793" customFormat="1" ht="409.5" customHeight="1" hidden="1">
      <c r="A207" s="792"/>
      <c r="B207" s="792"/>
      <c r="C207" s="792"/>
      <c r="D207" s="794"/>
      <c r="E207" s="795"/>
      <c r="F207" s="792"/>
    </row>
    <row r="208" spans="1:6" s="793" customFormat="1" ht="409.5" customHeight="1" hidden="1">
      <c r="A208" s="792"/>
      <c r="B208" s="792"/>
      <c r="C208" s="792"/>
      <c r="D208" s="794"/>
      <c r="E208" s="795"/>
      <c r="F208" s="792"/>
    </row>
    <row r="209" spans="1:6" s="793" customFormat="1" ht="409.5" customHeight="1" hidden="1">
      <c r="A209" s="792"/>
      <c r="B209" s="792"/>
      <c r="C209" s="792"/>
      <c r="D209" s="794"/>
      <c r="E209" s="795"/>
      <c r="F209" s="792"/>
    </row>
    <row r="210" spans="1:6" s="793" customFormat="1" ht="409.5" customHeight="1" hidden="1">
      <c r="A210" s="792"/>
      <c r="B210" s="792"/>
      <c r="C210" s="792"/>
      <c r="D210" s="794"/>
      <c r="E210" s="795"/>
      <c r="F210" s="792"/>
    </row>
    <row r="211" spans="1:6" s="793" customFormat="1" ht="409.5" customHeight="1" hidden="1">
      <c r="A211" s="792"/>
      <c r="B211" s="792"/>
      <c r="C211" s="792"/>
      <c r="D211" s="794"/>
      <c r="E211" s="795"/>
      <c r="F211" s="792"/>
    </row>
    <row r="212" spans="1:6" s="793" customFormat="1" ht="409.5" customHeight="1" hidden="1">
      <c r="A212" s="792"/>
      <c r="B212" s="792"/>
      <c r="C212" s="792"/>
      <c r="D212" s="794"/>
      <c r="E212" s="795"/>
      <c r="F212" s="792"/>
    </row>
    <row r="213" spans="1:6" s="793" customFormat="1" ht="409.5" customHeight="1" hidden="1">
      <c r="A213" s="792"/>
      <c r="B213" s="792"/>
      <c r="C213" s="792"/>
      <c r="D213" s="794"/>
      <c r="E213" s="795"/>
      <c r="F213" s="792"/>
    </row>
    <row r="214" spans="1:6" s="793" customFormat="1" ht="409.5" customHeight="1" hidden="1">
      <c r="A214" s="792"/>
      <c r="B214" s="792"/>
      <c r="C214" s="792"/>
      <c r="D214" s="794"/>
      <c r="E214" s="795"/>
      <c r="F214" s="792"/>
    </row>
    <row r="215" spans="1:6" s="793" customFormat="1" ht="409.5" customHeight="1" hidden="1">
      <c r="A215" s="792"/>
      <c r="B215" s="792"/>
      <c r="C215" s="792"/>
      <c r="D215" s="794"/>
      <c r="E215" s="795"/>
      <c r="F215" s="792"/>
    </row>
    <row r="216" spans="1:6" s="793" customFormat="1" ht="409.5" customHeight="1" hidden="1">
      <c r="A216" s="792"/>
      <c r="B216" s="792"/>
      <c r="C216" s="792"/>
      <c r="D216" s="794"/>
      <c r="E216" s="795"/>
      <c r="F216" s="792"/>
    </row>
    <row r="217" spans="1:6" s="793" customFormat="1" ht="409.5" customHeight="1" hidden="1">
      <c r="A217" s="792"/>
      <c r="B217" s="792"/>
      <c r="C217" s="792"/>
      <c r="D217" s="794"/>
      <c r="E217" s="795"/>
      <c r="F217" s="792"/>
    </row>
    <row r="218" spans="1:6" s="793" customFormat="1" ht="409.5" customHeight="1" hidden="1">
      <c r="A218" s="792"/>
      <c r="B218" s="792"/>
      <c r="C218" s="792"/>
      <c r="D218" s="794"/>
      <c r="E218" s="795"/>
      <c r="F218" s="792"/>
    </row>
    <row r="219" spans="1:6" s="793" customFormat="1" ht="409.5" customHeight="1" hidden="1">
      <c r="A219" s="792"/>
      <c r="B219" s="792"/>
      <c r="C219" s="792"/>
      <c r="D219" s="794"/>
      <c r="E219" s="795"/>
      <c r="F219" s="792"/>
    </row>
    <row r="220" spans="1:6" s="793" customFormat="1" ht="409.5" customHeight="1" hidden="1">
      <c r="A220" s="792"/>
      <c r="B220" s="792"/>
      <c r="C220" s="792"/>
      <c r="D220" s="794"/>
      <c r="E220" s="795"/>
      <c r="F220" s="792"/>
    </row>
    <row r="221" spans="1:6" s="793" customFormat="1" ht="409.5" customHeight="1" hidden="1">
      <c r="A221" s="792"/>
      <c r="B221" s="792"/>
      <c r="C221" s="792"/>
      <c r="D221" s="794"/>
      <c r="E221" s="795"/>
      <c r="F221" s="792"/>
    </row>
    <row r="222" spans="1:6" s="793" customFormat="1" ht="409.5" customHeight="1" hidden="1">
      <c r="A222" s="792"/>
      <c r="B222" s="792"/>
      <c r="C222" s="792"/>
      <c r="D222" s="794"/>
      <c r="E222" s="795"/>
      <c r="F222" s="792"/>
    </row>
    <row r="223" spans="1:6" s="793" customFormat="1" ht="409.5" customHeight="1" hidden="1">
      <c r="A223" s="792"/>
      <c r="B223" s="792"/>
      <c r="C223" s="792"/>
      <c r="D223" s="794"/>
      <c r="E223" s="795"/>
      <c r="F223" s="792"/>
    </row>
    <row r="224" spans="1:6" s="793" customFormat="1" ht="409.5" customHeight="1" hidden="1">
      <c r="A224" s="792"/>
      <c r="B224" s="792"/>
      <c r="C224" s="792"/>
      <c r="D224" s="794"/>
      <c r="E224" s="795"/>
      <c r="F224" s="792"/>
    </row>
    <row r="225" spans="1:6" s="793" customFormat="1" ht="409.5" customHeight="1" hidden="1">
      <c r="A225" s="792"/>
      <c r="B225" s="792"/>
      <c r="C225" s="792"/>
      <c r="D225" s="794"/>
      <c r="E225" s="795"/>
      <c r="F225" s="792"/>
    </row>
    <row r="226" spans="1:6" s="793" customFormat="1" ht="409.5" customHeight="1" hidden="1">
      <c r="A226" s="792"/>
      <c r="B226" s="792"/>
      <c r="C226" s="792"/>
      <c r="D226" s="794"/>
      <c r="E226" s="795"/>
      <c r="F226" s="792"/>
    </row>
    <row r="227" spans="1:6" s="793" customFormat="1" ht="409.5" customHeight="1" hidden="1">
      <c r="A227" s="792"/>
      <c r="B227" s="792"/>
      <c r="C227" s="792"/>
      <c r="D227" s="794"/>
      <c r="E227" s="795"/>
      <c r="F227" s="792"/>
    </row>
    <row r="228" spans="1:6" s="793" customFormat="1" ht="409.5" customHeight="1" hidden="1">
      <c r="A228" s="792"/>
      <c r="B228" s="792"/>
      <c r="C228" s="792"/>
      <c r="D228" s="794"/>
      <c r="E228" s="795"/>
      <c r="F228" s="792"/>
    </row>
    <row r="229" spans="1:6" s="793" customFormat="1" ht="409.5" customHeight="1" hidden="1">
      <c r="A229" s="792"/>
      <c r="B229" s="792"/>
      <c r="C229" s="792"/>
      <c r="D229" s="794"/>
      <c r="E229" s="795"/>
      <c r="F229" s="792"/>
    </row>
    <row r="230" spans="1:6" s="793" customFormat="1" ht="409.5" customHeight="1" hidden="1">
      <c r="A230" s="792"/>
      <c r="B230" s="792"/>
      <c r="C230" s="792"/>
      <c r="D230" s="794"/>
      <c r="E230" s="795"/>
      <c r="F230" s="792"/>
    </row>
    <row r="231" spans="1:6" s="793" customFormat="1" ht="409.5" customHeight="1" hidden="1">
      <c r="A231" s="792"/>
      <c r="B231" s="792"/>
      <c r="C231" s="792"/>
      <c r="D231" s="794"/>
      <c r="E231" s="795"/>
      <c r="F231" s="792"/>
    </row>
    <row r="232" spans="1:6" s="793" customFormat="1" ht="409.5" customHeight="1" hidden="1">
      <c r="A232" s="792"/>
      <c r="B232" s="792"/>
      <c r="C232" s="792"/>
      <c r="D232" s="794"/>
      <c r="E232" s="795"/>
      <c r="F232" s="792"/>
    </row>
    <row r="233" spans="1:6" s="793" customFormat="1" ht="409.5" customHeight="1" hidden="1">
      <c r="A233" s="792"/>
      <c r="B233" s="792"/>
      <c r="C233" s="792"/>
      <c r="D233" s="794"/>
      <c r="E233" s="795"/>
      <c r="F233" s="792"/>
    </row>
    <row r="234" spans="1:6" s="793" customFormat="1" ht="409.5" customHeight="1" hidden="1">
      <c r="A234" s="792"/>
      <c r="B234" s="792"/>
      <c r="C234" s="792"/>
      <c r="D234" s="794"/>
      <c r="E234" s="795"/>
      <c r="F234" s="792"/>
    </row>
    <row r="235" spans="1:6" s="793" customFormat="1" ht="409.5" customHeight="1" hidden="1">
      <c r="A235" s="792"/>
      <c r="B235" s="792"/>
      <c r="C235" s="792"/>
      <c r="D235" s="794"/>
      <c r="E235" s="795"/>
      <c r="F235" s="792"/>
    </row>
    <row r="236" spans="1:6" s="793" customFormat="1" ht="409.5" customHeight="1" hidden="1">
      <c r="A236" s="792"/>
      <c r="B236" s="792"/>
      <c r="C236" s="792"/>
      <c r="D236" s="794"/>
      <c r="E236" s="795"/>
      <c r="F236" s="792"/>
    </row>
    <row r="237" spans="1:6" s="793" customFormat="1" ht="409.5" customHeight="1" hidden="1">
      <c r="A237" s="792"/>
      <c r="B237" s="792"/>
      <c r="C237" s="792"/>
      <c r="D237" s="794"/>
      <c r="E237" s="795"/>
      <c r="F237" s="792"/>
    </row>
    <row r="238" spans="1:6" s="793" customFormat="1" ht="409.5" customHeight="1" hidden="1">
      <c r="A238" s="792"/>
      <c r="B238" s="792"/>
      <c r="C238" s="792"/>
      <c r="D238" s="794"/>
      <c r="E238" s="795"/>
      <c r="F238" s="792"/>
    </row>
    <row r="239" spans="1:6" s="793" customFormat="1" ht="409.5" customHeight="1" hidden="1">
      <c r="A239" s="792"/>
      <c r="B239" s="792"/>
      <c r="C239" s="792"/>
      <c r="D239" s="794"/>
      <c r="E239" s="795"/>
      <c r="F239" s="792"/>
    </row>
    <row r="240" spans="1:6" s="793" customFormat="1" ht="409.5" customHeight="1" hidden="1">
      <c r="A240" s="792"/>
      <c r="B240" s="792"/>
      <c r="C240" s="792"/>
      <c r="D240" s="794"/>
      <c r="E240" s="795"/>
      <c r="F240" s="792"/>
    </row>
    <row r="241" spans="1:6" s="793" customFormat="1" ht="409.5" customHeight="1" hidden="1">
      <c r="A241" s="792"/>
      <c r="B241" s="792"/>
      <c r="C241" s="792"/>
      <c r="D241" s="794"/>
      <c r="E241" s="795"/>
      <c r="F241" s="792"/>
    </row>
    <row r="242" spans="1:6" s="793" customFormat="1" ht="409.5" customHeight="1" hidden="1">
      <c r="A242" s="792"/>
      <c r="B242" s="792"/>
      <c r="C242" s="792"/>
      <c r="D242" s="794"/>
      <c r="E242" s="795"/>
      <c r="F242" s="792"/>
    </row>
    <row r="243" spans="1:6" s="793" customFormat="1" ht="409.5" customHeight="1" hidden="1">
      <c r="A243" s="792"/>
      <c r="B243" s="792"/>
      <c r="C243" s="792"/>
      <c r="D243" s="794"/>
      <c r="E243" s="795"/>
      <c r="F243" s="792"/>
    </row>
    <row r="244" spans="1:6" s="793" customFormat="1" ht="409.5" customHeight="1" hidden="1">
      <c r="A244" s="792"/>
      <c r="B244" s="792"/>
      <c r="C244" s="792"/>
      <c r="D244" s="794"/>
      <c r="E244" s="795"/>
      <c r="F244" s="792"/>
    </row>
    <row r="245" spans="1:6" s="793" customFormat="1" ht="409.5" customHeight="1" hidden="1">
      <c r="A245" s="792"/>
      <c r="B245" s="792"/>
      <c r="C245" s="792"/>
      <c r="D245" s="794"/>
      <c r="E245" s="795"/>
      <c r="F245" s="792"/>
    </row>
    <row r="246" spans="1:6" s="793" customFormat="1" ht="409.5" customHeight="1" hidden="1">
      <c r="A246" s="792"/>
      <c r="B246" s="792"/>
      <c r="C246" s="792"/>
      <c r="D246" s="794"/>
      <c r="E246" s="795"/>
      <c r="F246" s="792"/>
    </row>
    <row r="247" spans="1:6" s="793" customFormat="1" ht="409.5" customHeight="1" hidden="1">
      <c r="A247" s="792"/>
      <c r="B247" s="792"/>
      <c r="C247" s="792"/>
      <c r="D247" s="794"/>
      <c r="E247" s="795"/>
      <c r="F247" s="792"/>
    </row>
    <row r="248" spans="1:6" s="793" customFormat="1" ht="409.5" customHeight="1" hidden="1">
      <c r="A248" s="792"/>
      <c r="B248" s="792"/>
      <c r="C248" s="792"/>
      <c r="D248" s="794"/>
      <c r="E248" s="795"/>
      <c r="F248" s="792"/>
    </row>
    <row r="249" spans="1:6" s="793" customFormat="1" ht="409.5" customHeight="1" hidden="1">
      <c r="A249" s="792"/>
      <c r="B249" s="792"/>
      <c r="C249" s="792"/>
      <c r="D249" s="794"/>
      <c r="E249" s="795"/>
      <c r="F249" s="792"/>
    </row>
    <row r="250" spans="1:6" s="793" customFormat="1" ht="409.5" customHeight="1" hidden="1">
      <c r="A250" s="792"/>
      <c r="B250" s="792"/>
      <c r="C250" s="792"/>
      <c r="D250" s="794"/>
      <c r="E250" s="795"/>
      <c r="F250" s="792"/>
    </row>
    <row r="251" spans="1:6" s="793" customFormat="1" ht="409.5" customHeight="1" hidden="1">
      <c r="A251" s="792"/>
      <c r="B251" s="792"/>
      <c r="C251" s="792"/>
      <c r="D251" s="794"/>
      <c r="E251" s="795"/>
      <c r="F251" s="792"/>
    </row>
    <row r="252" spans="1:6" s="793" customFormat="1" ht="409.5" customHeight="1" hidden="1">
      <c r="A252" s="792"/>
      <c r="B252" s="792"/>
      <c r="C252" s="792"/>
      <c r="D252" s="794"/>
      <c r="E252" s="795"/>
      <c r="F252" s="792"/>
    </row>
    <row r="253" spans="1:6" s="793" customFormat="1" ht="409.5" customHeight="1" hidden="1">
      <c r="A253" s="792"/>
      <c r="B253" s="792"/>
      <c r="C253" s="792"/>
      <c r="D253" s="794"/>
      <c r="E253" s="795"/>
      <c r="F253" s="792"/>
    </row>
    <row r="254" spans="1:6" s="793" customFormat="1" ht="409.5" customHeight="1" hidden="1">
      <c r="A254" s="792"/>
      <c r="B254" s="792"/>
      <c r="C254" s="792"/>
      <c r="D254" s="794"/>
      <c r="E254" s="795"/>
      <c r="F254" s="792"/>
    </row>
    <row r="255" spans="1:6" s="793" customFormat="1" ht="409.5" customHeight="1" hidden="1">
      <c r="A255" s="792"/>
      <c r="B255" s="792"/>
      <c r="C255" s="792"/>
      <c r="D255" s="794"/>
      <c r="E255" s="795"/>
      <c r="F255" s="792"/>
    </row>
    <row r="256" spans="1:6" s="793" customFormat="1" ht="409.5" customHeight="1" hidden="1">
      <c r="A256" s="792"/>
      <c r="B256" s="792"/>
      <c r="C256" s="792"/>
      <c r="D256" s="794"/>
      <c r="E256" s="795"/>
      <c r="F256" s="792"/>
    </row>
    <row r="257" spans="1:6" s="793" customFormat="1" ht="409.5" customHeight="1" hidden="1">
      <c r="A257" s="792"/>
      <c r="B257" s="792"/>
      <c r="C257" s="792"/>
      <c r="D257" s="794"/>
      <c r="E257" s="795"/>
      <c r="F257" s="792"/>
    </row>
    <row r="258" spans="1:6" s="793" customFormat="1" ht="409.5" customHeight="1" hidden="1">
      <c r="A258" s="792"/>
      <c r="B258" s="792"/>
      <c r="C258" s="792"/>
      <c r="D258" s="794"/>
      <c r="E258" s="795"/>
      <c r="F258" s="792"/>
    </row>
    <row r="259" spans="1:6" s="793" customFormat="1" ht="409.5" customHeight="1" hidden="1">
      <c r="A259" s="792"/>
      <c r="B259" s="792"/>
      <c r="C259" s="792"/>
      <c r="D259" s="794"/>
      <c r="E259" s="795"/>
      <c r="F259" s="792"/>
    </row>
    <row r="260" spans="1:6" s="793" customFormat="1" ht="409.5" customHeight="1" hidden="1">
      <c r="A260" s="792"/>
      <c r="B260" s="792"/>
      <c r="C260" s="792"/>
      <c r="D260" s="794"/>
      <c r="E260" s="795"/>
      <c r="F260" s="792"/>
    </row>
    <row r="261" spans="1:6" s="793" customFormat="1" ht="409.5" customHeight="1" hidden="1">
      <c r="A261" s="792"/>
      <c r="B261" s="792"/>
      <c r="C261" s="792"/>
      <c r="D261" s="794"/>
      <c r="E261" s="795"/>
      <c r="F261" s="792"/>
    </row>
    <row r="262" spans="1:6" s="793" customFormat="1" ht="409.5" customHeight="1" hidden="1">
      <c r="A262" s="792"/>
      <c r="B262" s="792"/>
      <c r="C262" s="792"/>
      <c r="D262" s="794"/>
      <c r="E262" s="795"/>
      <c r="F262" s="792"/>
    </row>
    <row r="263" spans="1:6" s="793" customFormat="1" ht="409.5" customHeight="1" hidden="1">
      <c r="A263" s="792"/>
      <c r="B263" s="792"/>
      <c r="C263" s="792"/>
      <c r="D263" s="794"/>
      <c r="E263" s="795"/>
      <c r="F263" s="792"/>
    </row>
    <row r="264" spans="1:6" s="793" customFormat="1" ht="409.5" customHeight="1" hidden="1">
      <c r="A264" s="792"/>
      <c r="B264" s="792"/>
      <c r="C264" s="792"/>
      <c r="D264" s="794"/>
      <c r="E264" s="795"/>
      <c r="F264" s="792"/>
    </row>
    <row r="265" spans="1:6" s="793" customFormat="1" ht="409.5" customHeight="1" hidden="1">
      <c r="A265" s="792"/>
      <c r="B265" s="792"/>
      <c r="C265" s="792"/>
      <c r="D265" s="794"/>
      <c r="E265" s="795"/>
      <c r="F265" s="792"/>
    </row>
    <row r="266" spans="1:6" s="793" customFormat="1" ht="409.5" customHeight="1" hidden="1">
      <c r="A266" s="792"/>
      <c r="B266" s="792"/>
      <c r="C266" s="792"/>
      <c r="D266" s="794"/>
      <c r="E266" s="795"/>
      <c r="F266" s="792"/>
    </row>
    <row r="267" spans="1:6" s="793" customFormat="1" ht="409.5" customHeight="1" hidden="1">
      <c r="A267" s="792"/>
      <c r="B267" s="792"/>
      <c r="C267" s="792"/>
      <c r="D267" s="794"/>
      <c r="E267" s="795"/>
      <c r="F267" s="792"/>
    </row>
    <row r="268" spans="1:6" s="793" customFormat="1" ht="409.5" customHeight="1" hidden="1">
      <c r="A268" s="792"/>
      <c r="B268" s="792"/>
      <c r="C268" s="792"/>
      <c r="D268" s="794"/>
      <c r="E268" s="795"/>
      <c r="F268" s="792"/>
    </row>
    <row r="269" spans="1:6" s="793" customFormat="1" ht="409.5" customHeight="1" hidden="1">
      <c r="A269" s="792"/>
      <c r="B269" s="792"/>
      <c r="C269" s="792"/>
      <c r="D269" s="794"/>
      <c r="E269" s="795"/>
      <c r="F269" s="792"/>
    </row>
    <row r="270" spans="1:6" s="793" customFormat="1" ht="409.5" customHeight="1" hidden="1">
      <c r="A270" s="792"/>
      <c r="B270" s="792"/>
      <c r="C270" s="792"/>
      <c r="D270" s="794"/>
      <c r="E270" s="795"/>
      <c r="F270" s="792"/>
    </row>
    <row r="271" spans="1:6" s="793" customFormat="1" ht="409.5" customHeight="1" hidden="1">
      <c r="A271" s="792"/>
      <c r="B271" s="792"/>
      <c r="C271" s="792"/>
      <c r="D271" s="794"/>
      <c r="E271" s="795"/>
      <c r="F271" s="792"/>
    </row>
    <row r="272" spans="1:6" s="793" customFormat="1" ht="409.5" customHeight="1" hidden="1">
      <c r="A272" s="792"/>
      <c r="B272" s="792"/>
      <c r="C272" s="792"/>
      <c r="D272" s="794"/>
      <c r="E272" s="795"/>
      <c r="F272" s="792"/>
    </row>
    <row r="273" spans="1:6" s="793" customFormat="1" ht="409.5" customHeight="1" hidden="1">
      <c r="A273" s="792"/>
      <c r="B273" s="792"/>
      <c r="C273" s="792"/>
      <c r="D273" s="794"/>
      <c r="E273" s="795"/>
      <c r="F273" s="792"/>
    </row>
    <row r="274" spans="1:6" s="793" customFormat="1" ht="409.5" customHeight="1" hidden="1">
      <c r="A274" s="792"/>
      <c r="B274" s="792"/>
      <c r="C274" s="792"/>
      <c r="D274" s="794"/>
      <c r="E274" s="795"/>
      <c r="F274" s="792"/>
    </row>
    <row r="275" spans="1:6" s="793" customFormat="1" ht="409.5" customHeight="1" hidden="1">
      <c r="A275" s="792"/>
      <c r="B275" s="792"/>
      <c r="C275" s="792"/>
      <c r="D275" s="794"/>
      <c r="E275" s="795"/>
      <c r="F275" s="792"/>
    </row>
    <row r="276" spans="1:6" s="793" customFormat="1" ht="409.5" customHeight="1" hidden="1">
      <c r="A276" s="792"/>
      <c r="B276" s="792"/>
      <c r="C276" s="792"/>
      <c r="D276" s="794"/>
      <c r="E276" s="795"/>
      <c r="F276" s="792"/>
    </row>
    <row r="277" spans="1:6" s="793" customFormat="1" ht="409.5" customHeight="1" hidden="1">
      <c r="A277" s="792"/>
      <c r="B277" s="792"/>
      <c r="C277" s="792"/>
      <c r="D277" s="794"/>
      <c r="E277" s="795"/>
      <c r="F277" s="792"/>
    </row>
    <row r="278" spans="1:6" s="793" customFormat="1" ht="409.5" customHeight="1" hidden="1">
      <c r="A278" s="792"/>
      <c r="B278" s="792"/>
      <c r="C278" s="792"/>
      <c r="D278" s="794"/>
      <c r="E278" s="795"/>
      <c r="F278" s="792"/>
    </row>
    <row r="279" spans="1:6" s="793" customFormat="1" ht="409.5" customHeight="1" hidden="1">
      <c r="A279" s="792"/>
      <c r="B279" s="792"/>
      <c r="C279" s="792"/>
      <c r="D279" s="794"/>
      <c r="E279" s="795"/>
      <c r="F279" s="792"/>
    </row>
    <row r="280" spans="1:6" s="793" customFormat="1" ht="409.5" customHeight="1" hidden="1">
      <c r="A280" s="792"/>
      <c r="B280" s="792"/>
      <c r="C280" s="792"/>
      <c r="D280" s="794"/>
      <c r="E280" s="795"/>
      <c r="F280" s="792"/>
    </row>
    <row r="281" spans="1:6" s="793" customFormat="1" ht="409.5" customHeight="1" hidden="1">
      <c r="A281" s="792"/>
      <c r="B281" s="792"/>
      <c r="C281" s="792"/>
      <c r="D281" s="794"/>
      <c r="E281" s="795"/>
      <c r="F281" s="792"/>
    </row>
    <row r="282" spans="1:6" s="793" customFormat="1" ht="409.5" customHeight="1" hidden="1">
      <c r="A282" s="792"/>
      <c r="B282" s="792"/>
      <c r="C282" s="792"/>
      <c r="D282" s="794"/>
      <c r="E282" s="795"/>
      <c r="F282" s="792"/>
    </row>
    <row r="283" spans="1:6" s="793" customFormat="1" ht="409.5" customHeight="1" hidden="1">
      <c r="A283" s="792"/>
      <c r="B283" s="792"/>
      <c r="C283" s="792"/>
      <c r="D283" s="794"/>
      <c r="E283" s="795"/>
      <c r="F283" s="792"/>
    </row>
    <row r="284" spans="1:6" s="793" customFormat="1" ht="409.5" customHeight="1" hidden="1">
      <c r="A284" s="792"/>
      <c r="B284" s="792"/>
      <c r="C284" s="792"/>
      <c r="D284" s="794"/>
      <c r="E284" s="795"/>
      <c r="F284" s="792"/>
    </row>
    <row r="285" spans="1:6" s="793" customFormat="1" ht="409.5" customHeight="1" hidden="1">
      <c r="A285" s="792"/>
      <c r="B285" s="792"/>
      <c r="C285" s="792"/>
      <c r="D285" s="794"/>
      <c r="E285" s="795"/>
      <c r="F285" s="792"/>
    </row>
    <row r="286" spans="1:6" s="793" customFormat="1" ht="409.5" customHeight="1" hidden="1">
      <c r="A286" s="792"/>
      <c r="B286" s="792"/>
      <c r="C286" s="792"/>
      <c r="D286" s="794"/>
      <c r="E286" s="795"/>
      <c r="F286" s="792"/>
    </row>
    <row r="287" spans="1:6" s="793" customFormat="1" ht="409.5" customHeight="1" hidden="1">
      <c r="A287" s="792"/>
      <c r="B287" s="792"/>
      <c r="C287" s="792"/>
      <c r="D287" s="794"/>
      <c r="E287" s="795"/>
      <c r="F287" s="792"/>
    </row>
    <row r="288" spans="1:6" s="793" customFormat="1" ht="409.5" customHeight="1" hidden="1">
      <c r="A288" s="792"/>
      <c r="B288" s="792"/>
      <c r="C288" s="792"/>
      <c r="D288" s="794"/>
      <c r="E288" s="795"/>
      <c r="F288" s="792"/>
    </row>
    <row r="289" s="797" customFormat="1" ht="15">
      <c r="A289" s="796"/>
    </row>
    <row r="290" s="797" customFormat="1" ht="15">
      <c r="A290" s="798" t="s">
        <v>1790</v>
      </c>
    </row>
    <row r="291" spans="1:6" s="797" customFormat="1" ht="12" customHeight="1">
      <c r="A291" s="799"/>
      <c r="B291" s="800"/>
      <c r="C291" s="799"/>
      <c r="D291" s="799"/>
      <c r="E291" s="799"/>
      <c r="F291" s="799"/>
    </row>
    <row r="292" s="797" customFormat="1" ht="15" hidden="1">
      <c r="A292" s="796"/>
    </row>
    <row r="293" s="797" customFormat="1" ht="15">
      <c r="A293" s="796"/>
    </row>
    <row r="294" s="797" customFormat="1" ht="15">
      <c r="A294" s="796"/>
    </row>
    <row r="295" s="797" customFormat="1" ht="15">
      <c r="A295" s="796"/>
    </row>
    <row r="296" s="797" customFormat="1" ht="15">
      <c r="A296" s="796"/>
    </row>
    <row r="297" s="797" customFormat="1" ht="15">
      <c r="A297" s="796"/>
    </row>
    <row r="298" s="797" customFormat="1" ht="15">
      <c r="A298" s="796"/>
    </row>
    <row r="299" s="797" customFormat="1" ht="15">
      <c r="A299" s="796"/>
    </row>
    <row r="300" s="797" customFormat="1" ht="15">
      <c r="A300" s="796"/>
    </row>
    <row r="301" s="797" customFormat="1" ht="15">
      <c r="A301" s="796"/>
    </row>
    <row r="302" s="797" customFormat="1" ht="15">
      <c r="A302" s="796"/>
    </row>
    <row r="303" s="797" customFormat="1" ht="15">
      <c r="A303" s="796"/>
    </row>
    <row r="304" s="797" customFormat="1" ht="15">
      <c r="A304" s="796"/>
    </row>
    <row r="305" s="797" customFormat="1" ht="15" hidden="1">
      <c r="A305" s="796"/>
    </row>
    <row r="306" s="797" customFormat="1" ht="15" hidden="1">
      <c r="A306" s="796"/>
    </row>
    <row r="307" s="797" customFormat="1" ht="15" hidden="1">
      <c r="A307" s="796"/>
    </row>
    <row r="308" s="797" customFormat="1" ht="15" hidden="1">
      <c r="A308" s="796"/>
    </row>
    <row r="309" s="797" customFormat="1" ht="15" hidden="1">
      <c r="A309" s="796"/>
    </row>
    <row r="310" s="797" customFormat="1" ht="15" hidden="1">
      <c r="A310" s="796"/>
    </row>
    <row r="311" s="797" customFormat="1" ht="15" hidden="1">
      <c r="A311" s="796"/>
    </row>
    <row r="312" s="797" customFormat="1" ht="15" hidden="1">
      <c r="A312" s="796"/>
    </row>
    <row r="313" s="797" customFormat="1" ht="15" hidden="1">
      <c r="A313" s="796"/>
    </row>
    <row r="314" s="797" customFormat="1" ht="15" hidden="1">
      <c r="A314" s="796"/>
    </row>
    <row r="315" s="797" customFormat="1" ht="15" hidden="1">
      <c r="A315" s="796"/>
    </row>
    <row r="316" s="797" customFormat="1" ht="15" hidden="1">
      <c r="A316" s="796"/>
    </row>
    <row r="317" s="797" customFormat="1" ht="15" hidden="1">
      <c r="A317" s="796"/>
    </row>
    <row r="318" s="797" customFormat="1" ht="15" hidden="1">
      <c r="A318" s="796"/>
    </row>
    <row r="319" s="797" customFormat="1" ht="15" hidden="1">
      <c r="A319" s="796"/>
    </row>
    <row r="320" s="797" customFormat="1" ht="15" hidden="1">
      <c r="A320" s="796"/>
    </row>
    <row r="321" s="797" customFormat="1" ht="15" hidden="1">
      <c r="A321" s="796"/>
    </row>
    <row r="322" s="797" customFormat="1" ht="15" hidden="1">
      <c r="A322" s="796"/>
    </row>
    <row r="323" s="797" customFormat="1" ht="15" hidden="1">
      <c r="A323" s="796"/>
    </row>
    <row r="324" s="797" customFormat="1" ht="15" hidden="1">
      <c r="A324" s="796"/>
    </row>
    <row r="325" s="797" customFormat="1" ht="15" hidden="1">
      <c r="A325" s="796"/>
    </row>
    <row r="326" s="797" customFormat="1" ht="15" hidden="1">
      <c r="A326" s="796"/>
    </row>
    <row r="327" s="797" customFormat="1" ht="15" hidden="1">
      <c r="A327" s="796"/>
    </row>
    <row r="328" s="797" customFormat="1" ht="15" customHeight="1">
      <c r="A328" s="796"/>
    </row>
    <row r="329" s="797" customFormat="1" ht="15" customHeight="1">
      <c r="A329" s="796"/>
    </row>
    <row r="330" s="797" customFormat="1" ht="15" customHeight="1">
      <c r="A330" s="796"/>
    </row>
    <row r="331" s="797" customFormat="1" ht="15" customHeight="1">
      <c r="A331" s="796"/>
    </row>
    <row r="332" s="797" customFormat="1" ht="15" customHeight="1">
      <c r="A332" s="796"/>
    </row>
    <row r="333" s="797" customFormat="1" ht="15" customHeight="1">
      <c r="A333" s="796"/>
    </row>
    <row r="334" s="797" customFormat="1" ht="15" customHeight="1">
      <c r="A334" s="796"/>
    </row>
    <row r="335" s="797" customFormat="1" ht="15" customHeight="1">
      <c r="A335" s="796"/>
    </row>
    <row r="336" s="797" customFormat="1" ht="15" customHeight="1">
      <c r="A336" s="796"/>
    </row>
    <row r="337" s="797" customFormat="1" ht="15" customHeight="1">
      <c r="A337" s="796"/>
    </row>
    <row r="338" s="797" customFormat="1" ht="15" customHeight="1">
      <c r="A338" s="796"/>
    </row>
    <row r="339" s="797" customFormat="1" ht="15" customHeight="1">
      <c r="A339" s="796"/>
    </row>
    <row r="340" s="797" customFormat="1" ht="15" customHeight="1">
      <c r="A340" s="796"/>
    </row>
    <row r="341" s="797" customFormat="1" ht="15" customHeight="1">
      <c r="A341" s="796"/>
    </row>
    <row r="342" s="797" customFormat="1" ht="15" customHeight="1">
      <c r="A342" s="796"/>
    </row>
    <row r="343" s="797" customFormat="1" ht="15" customHeight="1">
      <c r="A343" s="796"/>
    </row>
    <row r="344" s="797" customFormat="1" ht="15" customHeight="1">
      <c r="A344" s="796"/>
    </row>
    <row r="345" s="797" customFormat="1" ht="15" customHeight="1">
      <c r="A345" s="796"/>
    </row>
    <row r="346" s="797" customFormat="1" ht="15" customHeight="1">
      <c r="A346" s="796"/>
    </row>
    <row r="347" s="797" customFormat="1" ht="15" customHeight="1">
      <c r="A347" s="796"/>
    </row>
    <row r="348" s="797" customFormat="1" ht="15" customHeight="1">
      <c r="A348" s="796"/>
    </row>
    <row r="349" s="797" customFormat="1" ht="15" customHeight="1">
      <c r="A349" s="796"/>
    </row>
    <row r="350" s="797" customFormat="1" ht="15" customHeight="1">
      <c r="A350" s="796"/>
    </row>
    <row r="351" s="797" customFormat="1" ht="15" customHeight="1">
      <c r="A351" s="796"/>
    </row>
    <row r="352" s="797" customFormat="1" ht="15" customHeight="1">
      <c r="A352" s="796"/>
    </row>
    <row r="353" s="797" customFormat="1" ht="15" customHeight="1">
      <c r="A353" s="796"/>
    </row>
    <row r="354" s="797" customFormat="1" ht="15" customHeight="1">
      <c r="A354" s="796"/>
    </row>
    <row r="355" s="797" customFormat="1" ht="15" customHeight="1">
      <c r="A355" s="796"/>
    </row>
    <row r="356" s="797" customFormat="1" ht="15" customHeight="1">
      <c r="A356" s="796"/>
    </row>
    <row r="357" s="797" customFormat="1" ht="15" customHeight="1">
      <c r="A357" s="796"/>
    </row>
    <row r="358" s="797" customFormat="1" ht="15" customHeight="1">
      <c r="A358" s="796"/>
    </row>
    <row r="359" s="797" customFormat="1" ht="15" customHeight="1">
      <c r="A359" s="796"/>
    </row>
    <row r="360" s="797" customFormat="1" ht="15" customHeight="1">
      <c r="A360" s="796"/>
    </row>
    <row r="361" s="797" customFormat="1" ht="15" customHeight="1">
      <c r="A361" s="796"/>
    </row>
    <row r="362" s="797" customFormat="1" ht="15" customHeight="1">
      <c r="A362" s="796"/>
    </row>
    <row r="363" s="797" customFormat="1" ht="15" customHeight="1">
      <c r="A363" s="796"/>
    </row>
    <row r="364" s="797" customFormat="1" ht="15" customHeight="1">
      <c r="A364" s="796"/>
    </row>
    <row r="365" s="797" customFormat="1" ht="15" customHeight="1">
      <c r="A365" s="796"/>
    </row>
    <row r="366" s="797" customFormat="1" ht="15" customHeight="1">
      <c r="A366" s="796"/>
    </row>
    <row r="367" s="797" customFormat="1" ht="15" customHeight="1">
      <c r="A367" s="796"/>
    </row>
    <row r="368" s="797" customFormat="1" ht="15" customHeight="1">
      <c r="A368" s="796"/>
    </row>
    <row r="369" s="797" customFormat="1" ht="15" customHeight="1">
      <c r="A369" s="796"/>
    </row>
    <row r="370" s="797" customFormat="1" ht="15" customHeight="1">
      <c r="A370" s="796"/>
    </row>
    <row r="371" s="797" customFormat="1" ht="15" customHeight="1">
      <c r="A371" s="796"/>
    </row>
    <row r="372" s="797" customFormat="1" ht="15" customHeight="1">
      <c r="A372" s="796"/>
    </row>
    <row r="373" s="797" customFormat="1" ht="15" customHeight="1">
      <c r="A373" s="796"/>
    </row>
    <row r="374" s="797" customFormat="1" ht="15" customHeight="1">
      <c r="A374" s="796"/>
    </row>
    <row r="375" s="797" customFormat="1" ht="15" customHeight="1">
      <c r="A375" s="796"/>
    </row>
    <row r="376" s="797" customFormat="1" ht="15" customHeight="1">
      <c r="A376" s="796"/>
    </row>
    <row r="377" s="797" customFormat="1" ht="15" customHeight="1">
      <c r="A377" s="796"/>
    </row>
    <row r="378" s="797" customFormat="1" ht="15" customHeight="1">
      <c r="A378" s="796"/>
    </row>
    <row r="379" s="797" customFormat="1" ht="15" customHeight="1">
      <c r="A379" s="796"/>
    </row>
    <row r="380" s="797" customFormat="1" ht="15" customHeight="1">
      <c r="A380" s="796"/>
    </row>
    <row r="381" s="797" customFormat="1" ht="15" customHeight="1">
      <c r="A381" s="796"/>
    </row>
    <row r="382" s="797" customFormat="1" ht="15" customHeight="1">
      <c r="A382" s="796"/>
    </row>
    <row r="383" s="797" customFormat="1" ht="15" customHeight="1">
      <c r="A383" s="796"/>
    </row>
    <row r="384" s="797" customFormat="1" ht="15" customHeight="1">
      <c r="A384" s="796"/>
    </row>
    <row r="385" s="797" customFormat="1" ht="15" customHeight="1">
      <c r="A385" s="796"/>
    </row>
    <row r="386" s="797" customFormat="1" ht="15" customHeight="1">
      <c r="A386" s="796"/>
    </row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</sheetData>
  <sheetProtection/>
  <mergeCells count="41">
    <mergeCell ref="A161:A170"/>
    <mergeCell ref="A172:A173"/>
    <mergeCell ref="A174:A177"/>
    <mergeCell ref="A179:A182"/>
    <mergeCell ref="A185:A186"/>
    <mergeCell ref="A134:A137"/>
    <mergeCell ref="A138:A141"/>
    <mergeCell ref="A142:A147"/>
    <mergeCell ref="A148:A150"/>
    <mergeCell ref="A151:A153"/>
    <mergeCell ref="A154:A158"/>
    <mergeCell ref="A98:A99"/>
    <mergeCell ref="A100:A106"/>
    <mergeCell ref="A109:A117"/>
    <mergeCell ref="A118:A122"/>
    <mergeCell ref="A128:A129"/>
    <mergeCell ref="A130:A132"/>
    <mergeCell ref="A76:A79"/>
    <mergeCell ref="A80:A84"/>
    <mergeCell ref="A85:A86"/>
    <mergeCell ref="A88:A93"/>
    <mergeCell ref="A94:A95"/>
    <mergeCell ref="A96:A97"/>
    <mergeCell ref="A52:A53"/>
    <mergeCell ref="A54:A56"/>
    <mergeCell ref="A57:A58"/>
    <mergeCell ref="A60:A65"/>
    <mergeCell ref="A66:A69"/>
    <mergeCell ref="A70:A75"/>
    <mergeCell ref="A14:A17"/>
    <mergeCell ref="A18:A21"/>
    <mergeCell ref="A22:A27"/>
    <mergeCell ref="A28:A36"/>
    <mergeCell ref="A37:A43"/>
    <mergeCell ref="A44:A51"/>
    <mergeCell ref="A1:F1"/>
    <mergeCell ref="A2:F2"/>
    <mergeCell ref="A3:F3"/>
    <mergeCell ref="A5:A6"/>
    <mergeCell ref="A8:A11"/>
    <mergeCell ref="A12:A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H148"/>
  <sheetViews>
    <sheetView zoomScale="75" zoomScaleNormal="75" zoomScalePageLayoutView="0" workbookViewId="0" topLeftCell="A1">
      <selection activeCell="A2" sqref="A2:AG2"/>
    </sheetView>
  </sheetViews>
  <sheetFormatPr defaultColWidth="11.421875" defaultRowHeight="12.75"/>
  <cols>
    <col min="1" max="1" width="12.140625" style="334" customWidth="1"/>
    <col min="2" max="32" width="11.421875" style="334" customWidth="1"/>
    <col min="33" max="33" width="12.28125" style="334" bestFit="1" customWidth="1"/>
    <col min="34" max="34" width="11.421875" style="334" hidden="1" customWidth="1"/>
    <col min="35" max="16384" width="11.421875" style="334" customWidth="1"/>
  </cols>
  <sheetData>
    <row r="1" spans="1:34" ht="15.75">
      <c r="A1" s="913" t="s">
        <v>1800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533"/>
    </row>
    <row r="2" spans="1:34" ht="15.75">
      <c r="A2" s="913" t="s">
        <v>1714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533"/>
    </row>
    <row r="3" spans="1:34" ht="15.75">
      <c r="A3" s="914"/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533"/>
    </row>
    <row r="4" ht="3" customHeight="1">
      <c r="AH4" s="533"/>
    </row>
    <row r="5" spans="1:34" ht="15">
      <c r="A5" s="198" t="s">
        <v>568</v>
      </c>
      <c r="B5" s="199"/>
      <c r="C5" s="915" t="s">
        <v>577</v>
      </c>
      <c r="D5" s="915"/>
      <c r="E5" s="915"/>
      <c r="F5" s="915"/>
      <c r="G5" s="916" t="s">
        <v>578</v>
      </c>
      <c r="H5" s="909"/>
      <c r="I5" s="909"/>
      <c r="J5" s="702"/>
      <c r="K5" s="916" t="s">
        <v>579</v>
      </c>
      <c r="L5" s="909"/>
      <c r="M5" s="909"/>
      <c r="N5" s="909"/>
      <c r="O5" s="909"/>
      <c r="P5" s="909"/>
      <c r="Q5" s="910"/>
      <c r="R5" s="907" t="s">
        <v>580</v>
      </c>
      <c r="S5" s="907"/>
      <c r="T5" s="907"/>
      <c r="U5" s="907"/>
      <c r="V5" s="907"/>
      <c r="W5" s="908" t="s">
        <v>581</v>
      </c>
      <c r="X5" s="909"/>
      <c r="Y5" s="909"/>
      <c r="Z5" s="909"/>
      <c r="AA5" s="910"/>
      <c r="AB5" s="907" t="s">
        <v>582</v>
      </c>
      <c r="AC5" s="907"/>
      <c r="AD5" s="907"/>
      <c r="AE5" s="908" t="s">
        <v>639</v>
      </c>
      <c r="AF5" s="911"/>
      <c r="AG5" s="912" t="s">
        <v>33</v>
      </c>
      <c r="AH5" s="533"/>
    </row>
    <row r="6" spans="1:34" ht="15">
      <c r="A6" s="198" t="s">
        <v>640</v>
      </c>
      <c r="B6" s="199"/>
      <c r="C6" s="282" t="s">
        <v>593</v>
      </c>
      <c r="D6" s="282" t="s">
        <v>590</v>
      </c>
      <c r="E6" s="282" t="s">
        <v>588</v>
      </c>
      <c r="F6" s="282" t="s">
        <v>641</v>
      </c>
      <c r="G6" s="283" t="s">
        <v>594</v>
      </c>
      <c r="H6" s="282" t="s">
        <v>597</v>
      </c>
      <c r="I6" s="282" t="s">
        <v>603</v>
      </c>
      <c r="J6" s="282" t="s">
        <v>1777</v>
      </c>
      <c r="K6" s="284" t="s">
        <v>642</v>
      </c>
      <c r="L6" s="285" t="s">
        <v>610</v>
      </c>
      <c r="M6" s="285" t="s">
        <v>605</v>
      </c>
      <c r="N6" s="285" t="s">
        <v>607</v>
      </c>
      <c r="O6" s="285" t="s">
        <v>609</v>
      </c>
      <c r="P6" s="285" t="s">
        <v>643</v>
      </c>
      <c r="Q6" s="285" t="s">
        <v>1113</v>
      </c>
      <c r="R6" s="285" t="s">
        <v>614</v>
      </c>
      <c r="S6" s="285" t="s">
        <v>611</v>
      </c>
      <c r="T6" s="285" t="s">
        <v>612</v>
      </c>
      <c r="U6" s="285" t="s">
        <v>613</v>
      </c>
      <c r="V6" s="285" t="s">
        <v>644</v>
      </c>
      <c r="W6" s="285" t="s">
        <v>615</v>
      </c>
      <c r="X6" s="285" t="s">
        <v>617</v>
      </c>
      <c r="Y6" s="285" t="s">
        <v>618</v>
      </c>
      <c r="Z6" s="285" t="s">
        <v>645</v>
      </c>
      <c r="AA6" s="285" t="s">
        <v>1114</v>
      </c>
      <c r="AB6" s="285" t="s">
        <v>620</v>
      </c>
      <c r="AC6" s="285" t="s">
        <v>619</v>
      </c>
      <c r="AD6" s="285" t="s">
        <v>646</v>
      </c>
      <c r="AE6" s="285" t="s">
        <v>647</v>
      </c>
      <c r="AF6" s="282" t="s">
        <v>892</v>
      </c>
      <c r="AG6" s="912"/>
      <c r="AH6" s="533"/>
    </row>
    <row r="7" spans="1:34" ht="3.75" customHeight="1">
      <c r="A7" s="130"/>
      <c r="B7" s="131"/>
      <c r="C7" s="13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533"/>
    </row>
    <row r="8" spans="1:34" ht="15">
      <c r="A8" s="772" t="s">
        <v>648</v>
      </c>
      <c r="B8" s="773"/>
      <c r="C8" s="774">
        <f aca="true" t="shared" si="0" ref="C8:AF8">IF(SUM(C9:C27)=0,"",SUM(C9:C27))</f>
      </c>
      <c r="D8" s="774">
        <f t="shared" si="0"/>
        <v>0.011380789931868023</v>
      </c>
      <c r="E8" s="774">
        <f t="shared" si="0"/>
      </c>
      <c r="F8" s="774">
        <f t="shared" si="0"/>
      </c>
      <c r="G8" s="774">
        <f t="shared" si="0"/>
      </c>
      <c r="H8" s="774">
        <f t="shared" si="0"/>
      </c>
      <c r="I8" s="774">
        <f t="shared" si="0"/>
      </c>
      <c r="J8" s="774">
        <f t="shared" si="0"/>
      </c>
      <c r="K8" s="774">
        <f t="shared" si="0"/>
      </c>
      <c r="L8" s="774">
        <f t="shared" si="0"/>
      </c>
      <c r="M8" s="774">
        <f t="shared" si="0"/>
      </c>
      <c r="N8" s="774">
        <f t="shared" si="0"/>
      </c>
      <c r="O8" s="774">
        <f t="shared" si="0"/>
      </c>
      <c r="P8" s="774">
        <f t="shared" si="0"/>
      </c>
      <c r="Q8" s="774">
        <f t="shared" si="0"/>
      </c>
      <c r="R8" s="774">
        <f t="shared" si="0"/>
      </c>
      <c r="S8" s="774">
        <f t="shared" si="0"/>
      </c>
      <c r="T8" s="774">
        <f t="shared" si="0"/>
      </c>
      <c r="U8" s="774">
        <f t="shared" si="0"/>
      </c>
      <c r="V8" s="774">
        <f t="shared" si="0"/>
        <v>0.008504867996465122</v>
      </c>
      <c r="W8" s="774">
        <f t="shared" si="0"/>
        <v>0.007993650575228587</v>
      </c>
      <c r="X8" s="774">
        <f t="shared" si="0"/>
      </c>
      <c r="Y8" s="774">
        <f t="shared" si="0"/>
      </c>
      <c r="Z8" s="774">
        <f t="shared" si="0"/>
      </c>
      <c r="AA8" s="774">
        <f t="shared" si="0"/>
        <v>0.08957855372795</v>
      </c>
      <c r="AB8" s="774">
        <f t="shared" si="0"/>
      </c>
      <c r="AC8" s="774">
        <f t="shared" si="0"/>
        <v>0.03278761099638885</v>
      </c>
      <c r="AD8" s="774">
        <f t="shared" si="0"/>
      </c>
      <c r="AE8" s="774">
        <f t="shared" si="0"/>
      </c>
      <c r="AF8" s="774">
        <f t="shared" si="0"/>
      </c>
      <c r="AG8" s="775">
        <f>SUM(AG9:AG27)</f>
        <v>0.0025841025264104994</v>
      </c>
      <c r="AH8" s="709"/>
    </row>
    <row r="9" spans="1:34" ht="15">
      <c r="A9" s="776"/>
      <c r="B9" s="314" t="s">
        <v>508</v>
      </c>
      <c r="C9" s="777"/>
      <c r="D9" s="777"/>
      <c r="E9" s="777"/>
      <c r="F9" s="777"/>
      <c r="G9" s="777"/>
      <c r="H9" s="777"/>
      <c r="I9" s="777"/>
      <c r="J9" s="777"/>
      <c r="K9" s="778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>
        <v>6.073374967185287E-05</v>
      </c>
      <c r="X9" s="777"/>
      <c r="Y9" s="777"/>
      <c r="Z9" s="777"/>
      <c r="AA9" s="777">
        <v>0.02980566611106521</v>
      </c>
      <c r="AB9" s="777"/>
      <c r="AC9" s="777">
        <v>0.03130189446241984</v>
      </c>
      <c r="AD9" s="777"/>
      <c r="AE9" s="777"/>
      <c r="AF9" s="777"/>
      <c r="AG9" s="779">
        <f>(AH9/AH146)</f>
        <v>0.0011825523699079054</v>
      </c>
      <c r="AH9" s="709">
        <v>923630.2</v>
      </c>
    </row>
    <row r="10" spans="1:34" ht="15">
      <c r="A10" s="776"/>
      <c r="B10" s="314" t="s">
        <v>509</v>
      </c>
      <c r="C10" s="777"/>
      <c r="D10" s="777"/>
      <c r="E10" s="777"/>
      <c r="F10" s="777"/>
      <c r="G10" s="777"/>
      <c r="H10" s="777"/>
      <c r="I10" s="777"/>
      <c r="J10" s="777"/>
      <c r="K10" s="778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7">
        <v>0.01828421267126391</v>
      </c>
      <c r="AB10" s="777"/>
      <c r="AC10" s="777"/>
      <c r="AD10" s="777"/>
      <c r="AE10" s="777"/>
      <c r="AF10" s="777"/>
      <c r="AG10" s="779">
        <f>(AH10/AH146)</f>
        <v>0.00014350458046108344</v>
      </c>
      <c r="AH10" s="709">
        <v>112083.97</v>
      </c>
    </row>
    <row r="11" spans="1:34" ht="15">
      <c r="A11" s="776"/>
      <c r="B11" s="314" t="s">
        <v>497</v>
      </c>
      <c r="C11" s="777"/>
      <c r="D11" s="777">
        <v>0.00014462674326435785</v>
      </c>
      <c r="E11" s="777"/>
      <c r="F11" s="777"/>
      <c r="G11" s="777"/>
      <c r="H11" s="777"/>
      <c r="I11" s="777"/>
      <c r="J11" s="777"/>
      <c r="K11" s="778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  <c r="Y11" s="777"/>
      <c r="Z11" s="777"/>
      <c r="AA11" s="777"/>
      <c r="AB11" s="777"/>
      <c r="AC11" s="777"/>
      <c r="AD11" s="777"/>
      <c r="AE11" s="777"/>
      <c r="AF11" s="777"/>
      <c r="AG11" s="779">
        <f>(AH11/AH146)</f>
        <v>3.962650025857064E-06</v>
      </c>
      <c r="AH11" s="709">
        <v>3095.02</v>
      </c>
    </row>
    <row r="12" spans="1:34" ht="15">
      <c r="A12" s="776"/>
      <c r="B12" s="314" t="s">
        <v>498</v>
      </c>
      <c r="C12" s="777"/>
      <c r="D12" s="777"/>
      <c r="E12" s="777"/>
      <c r="F12" s="777"/>
      <c r="G12" s="777"/>
      <c r="H12" s="777"/>
      <c r="I12" s="777"/>
      <c r="J12" s="777"/>
      <c r="K12" s="778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>
        <v>0.008504867996465122</v>
      </c>
      <c r="W12" s="777"/>
      <c r="X12" s="777"/>
      <c r="Y12" s="777"/>
      <c r="Z12" s="777"/>
      <c r="AA12" s="777"/>
      <c r="AB12" s="777"/>
      <c r="AC12" s="777"/>
      <c r="AD12" s="777"/>
      <c r="AE12" s="777"/>
      <c r="AF12" s="777"/>
      <c r="AG12" s="779">
        <f>(AH12/AH146)</f>
        <v>0.00017566291004520796</v>
      </c>
      <c r="AH12" s="709">
        <v>137201.17</v>
      </c>
    </row>
    <row r="13" spans="1:34" ht="15">
      <c r="A13" s="776"/>
      <c r="B13" s="314" t="s">
        <v>305</v>
      </c>
      <c r="C13" s="777"/>
      <c r="D13" s="777"/>
      <c r="E13" s="777"/>
      <c r="F13" s="777"/>
      <c r="G13" s="777"/>
      <c r="H13" s="777"/>
      <c r="I13" s="777"/>
      <c r="J13" s="777"/>
      <c r="K13" s="778"/>
      <c r="L13" s="777"/>
      <c r="M13" s="777"/>
      <c r="N13" s="777"/>
      <c r="O13" s="777"/>
      <c r="P13" s="777"/>
      <c r="Q13" s="777"/>
      <c r="R13" s="777"/>
      <c r="S13" s="777"/>
      <c r="T13" s="777"/>
      <c r="U13" s="777"/>
      <c r="V13" s="777"/>
      <c r="W13" s="777">
        <v>0.0036773764072243653</v>
      </c>
      <c r="X13" s="777"/>
      <c r="Y13" s="777"/>
      <c r="Z13" s="777"/>
      <c r="AA13" s="777">
        <v>0.02559245769402376</v>
      </c>
      <c r="AB13" s="777"/>
      <c r="AC13" s="777"/>
      <c r="AD13" s="777"/>
      <c r="AE13" s="777"/>
      <c r="AF13" s="777"/>
      <c r="AG13" s="779">
        <f>(AH13/AH146)</f>
        <v>0.00038631177347296674</v>
      </c>
      <c r="AH13" s="709">
        <v>301728.05</v>
      </c>
    </row>
    <row r="14" spans="1:34" ht="15">
      <c r="A14" s="776"/>
      <c r="B14" s="314" t="s">
        <v>307</v>
      </c>
      <c r="C14" s="777"/>
      <c r="D14" s="777"/>
      <c r="E14" s="777"/>
      <c r="F14" s="777"/>
      <c r="G14" s="777"/>
      <c r="H14" s="777"/>
      <c r="I14" s="777"/>
      <c r="J14" s="777"/>
      <c r="K14" s="778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>
        <v>0.004058037992455537</v>
      </c>
      <c r="X14" s="777"/>
      <c r="Y14" s="777"/>
      <c r="Z14" s="777"/>
      <c r="AA14" s="777"/>
      <c r="AB14" s="777"/>
      <c r="AC14" s="777">
        <v>0.0014857165339690053</v>
      </c>
      <c r="AD14" s="777"/>
      <c r="AE14" s="777"/>
      <c r="AF14" s="777"/>
      <c r="AG14" s="779">
        <f>(AH14/AH146)</f>
        <v>0.0002495246928225999</v>
      </c>
      <c r="AH14" s="709">
        <v>194890.77</v>
      </c>
    </row>
    <row r="15" spans="1:34" ht="15">
      <c r="A15" s="776"/>
      <c r="B15" s="314" t="s">
        <v>350</v>
      </c>
      <c r="C15" s="777"/>
      <c r="D15" s="777"/>
      <c r="E15" s="777"/>
      <c r="F15" s="777"/>
      <c r="G15" s="777"/>
      <c r="H15" s="777"/>
      <c r="I15" s="777"/>
      <c r="J15" s="777"/>
      <c r="K15" s="778"/>
      <c r="L15" s="777"/>
      <c r="M15" s="777"/>
      <c r="N15" s="777"/>
      <c r="O15" s="777"/>
      <c r="P15" s="777"/>
      <c r="Q15" s="777"/>
      <c r="R15" s="777"/>
      <c r="S15" s="777"/>
      <c r="T15" s="777"/>
      <c r="U15" s="777"/>
      <c r="V15" s="777"/>
      <c r="W15" s="777"/>
      <c r="X15" s="777"/>
      <c r="Y15" s="777"/>
      <c r="Z15" s="777"/>
      <c r="AA15" s="777">
        <v>0.005126474774941965</v>
      </c>
      <c r="AB15" s="777"/>
      <c r="AC15" s="777"/>
      <c r="AD15" s="777"/>
      <c r="AE15" s="777"/>
      <c r="AF15" s="777"/>
      <c r="AG15" s="779">
        <f>(AH15/AH146)</f>
        <v>4.0235400071591914E-05</v>
      </c>
      <c r="AH15" s="709">
        <v>31425.78</v>
      </c>
    </row>
    <row r="16" spans="1:34" ht="15">
      <c r="A16" s="776"/>
      <c r="B16" s="314" t="s">
        <v>332</v>
      </c>
      <c r="C16" s="777"/>
      <c r="D16" s="777">
        <v>0.008378052069515416</v>
      </c>
      <c r="E16" s="777"/>
      <c r="F16" s="777"/>
      <c r="G16" s="777"/>
      <c r="H16" s="777"/>
      <c r="I16" s="777"/>
      <c r="J16" s="777"/>
      <c r="K16" s="778"/>
      <c r="L16" s="777"/>
      <c r="M16" s="777"/>
      <c r="N16" s="777"/>
      <c r="O16" s="777"/>
      <c r="P16" s="777"/>
      <c r="Q16" s="777"/>
      <c r="R16" s="777"/>
      <c r="S16" s="777"/>
      <c r="T16" s="777"/>
      <c r="U16" s="777"/>
      <c r="V16" s="777"/>
      <c r="W16" s="777"/>
      <c r="X16" s="777"/>
      <c r="Y16" s="777"/>
      <c r="Z16" s="777"/>
      <c r="AA16" s="777">
        <v>0.010769742476655148</v>
      </c>
      <c r="AB16" s="777"/>
      <c r="AC16" s="777"/>
      <c r="AD16" s="777"/>
      <c r="AE16" s="777"/>
      <c r="AF16" s="777"/>
      <c r="AG16" s="779">
        <f>(AH16/AH146)</f>
        <v>0.00031407839247064786</v>
      </c>
      <c r="AH16" s="709">
        <v>245310.31</v>
      </c>
    </row>
    <row r="17" spans="1:34" ht="15">
      <c r="A17" s="776"/>
      <c r="B17" s="314" t="s">
        <v>207</v>
      </c>
      <c r="C17" s="777"/>
      <c r="D17" s="777">
        <v>0.0026048407206763395</v>
      </c>
      <c r="E17" s="777"/>
      <c r="F17" s="777"/>
      <c r="G17" s="777"/>
      <c r="H17" s="777"/>
      <c r="I17" s="777"/>
      <c r="J17" s="777"/>
      <c r="K17" s="778"/>
      <c r="L17" s="777"/>
      <c r="M17" s="777"/>
      <c r="N17" s="777"/>
      <c r="O17" s="777"/>
      <c r="P17" s="777"/>
      <c r="Q17" s="777"/>
      <c r="R17" s="777"/>
      <c r="S17" s="777"/>
      <c r="T17" s="777"/>
      <c r="U17" s="777"/>
      <c r="V17" s="777"/>
      <c r="W17" s="777"/>
      <c r="X17" s="777"/>
      <c r="Y17" s="777"/>
      <c r="Z17" s="777"/>
      <c r="AA17" s="777"/>
      <c r="AB17" s="777"/>
      <c r="AC17" s="777"/>
      <c r="AD17" s="777"/>
      <c r="AE17" s="777"/>
      <c r="AF17" s="777"/>
      <c r="AG17" s="779">
        <f>(AH17/AH146)</f>
        <v>7.13704251106194E-05</v>
      </c>
      <c r="AH17" s="709">
        <v>55743.73</v>
      </c>
    </row>
    <row r="18" spans="1:34" ht="15">
      <c r="A18" s="776"/>
      <c r="B18" s="314" t="s">
        <v>311</v>
      </c>
      <c r="C18" s="777"/>
      <c r="D18" s="777">
        <v>0.00025327039841190676</v>
      </c>
      <c r="E18" s="777"/>
      <c r="F18" s="777"/>
      <c r="G18" s="777"/>
      <c r="H18" s="777"/>
      <c r="I18" s="777"/>
      <c r="J18" s="777"/>
      <c r="K18" s="778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9">
        <f>(AH18/AH146)</f>
        <v>6.939393974883939E-06</v>
      </c>
      <c r="AH18" s="709">
        <v>5420</v>
      </c>
    </row>
    <row r="19" spans="1:34" ht="15">
      <c r="A19" s="776"/>
      <c r="B19" s="314" t="s">
        <v>340</v>
      </c>
      <c r="C19" s="777"/>
      <c r="D19" s="777"/>
      <c r="E19" s="777"/>
      <c r="F19" s="777"/>
      <c r="G19" s="777"/>
      <c r="H19" s="777"/>
      <c r="I19" s="777"/>
      <c r="J19" s="777"/>
      <c r="K19" s="778"/>
      <c r="L19" s="777"/>
      <c r="M19" s="777"/>
      <c r="N19" s="777"/>
      <c r="O19" s="777"/>
      <c r="P19" s="777"/>
      <c r="Q19" s="777"/>
      <c r="R19" s="777"/>
      <c r="S19" s="777"/>
      <c r="T19" s="777"/>
      <c r="U19" s="777"/>
      <c r="V19" s="777"/>
      <c r="W19" s="777">
        <v>0.00019750242587683196</v>
      </c>
      <c r="X19" s="777"/>
      <c r="Y19" s="777"/>
      <c r="Z19" s="777"/>
      <c r="AA19" s="777"/>
      <c r="AB19" s="777"/>
      <c r="AC19" s="777"/>
      <c r="AD19" s="777"/>
      <c r="AE19" s="777"/>
      <c r="AF19" s="777"/>
      <c r="AG19" s="779">
        <f>(AH19/AH146)</f>
        <v>9.959938047136049E-06</v>
      </c>
      <c r="AH19" s="709">
        <v>7779.19</v>
      </c>
    </row>
    <row r="20" spans="1:34" ht="409.5" customHeight="1" hidden="1">
      <c r="A20" s="776"/>
      <c r="B20" s="314"/>
      <c r="C20" s="777"/>
      <c r="D20" s="777"/>
      <c r="E20" s="777"/>
      <c r="F20" s="777"/>
      <c r="G20" s="777"/>
      <c r="H20" s="777"/>
      <c r="I20" s="777"/>
      <c r="J20" s="777"/>
      <c r="K20" s="778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77"/>
      <c r="Y20" s="777"/>
      <c r="Z20" s="777"/>
      <c r="AA20" s="777"/>
      <c r="AB20" s="777"/>
      <c r="AC20" s="777"/>
      <c r="AD20" s="777"/>
      <c r="AE20" s="777"/>
      <c r="AF20" s="777"/>
      <c r="AG20" s="779">
        <f>(AH20/AH146)</f>
        <v>0</v>
      </c>
      <c r="AH20" s="709"/>
    </row>
    <row r="21" spans="1:34" ht="409.5" customHeight="1" hidden="1">
      <c r="A21" s="776"/>
      <c r="B21" s="314"/>
      <c r="C21" s="777"/>
      <c r="D21" s="777"/>
      <c r="E21" s="777"/>
      <c r="F21" s="777"/>
      <c r="G21" s="777"/>
      <c r="H21" s="777"/>
      <c r="I21" s="777"/>
      <c r="J21" s="777"/>
      <c r="K21" s="778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7"/>
      <c r="AF21" s="777"/>
      <c r="AG21" s="779">
        <f>(AH21/AH146)</f>
        <v>0</v>
      </c>
      <c r="AH21" s="709"/>
    </row>
    <row r="22" spans="1:34" ht="409.5" customHeight="1" hidden="1">
      <c r="A22" s="776"/>
      <c r="B22" s="314"/>
      <c r="C22" s="777"/>
      <c r="D22" s="777"/>
      <c r="E22" s="777"/>
      <c r="F22" s="777"/>
      <c r="G22" s="777"/>
      <c r="H22" s="777"/>
      <c r="I22" s="777"/>
      <c r="J22" s="777"/>
      <c r="K22" s="778"/>
      <c r="L22" s="777"/>
      <c r="M22" s="777"/>
      <c r="N22" s="777"/>
      <c r="O22" s="777"/>
      <c r="P22" s="777"/>
      <c r="Q22" s="777"/>
      <c r="R22" s="777"/>
      <c r="S22" s="777"/>
      <c r="T22" s="777"/>
      <c r="U22" s="777"/>
      <c r="V22" s="777"/>
      <c r="W22" s="777"/>
      <c r="X22" s="777"/>
      <c r="Y22" s="777"/>
      <c r="Z22" s="777"/>
      <c r="AA22" s="777"/>
      <c r="AB22" s="777"/>
      <c r="AC22" s="777"/>
      <c r="AD22" s="777"/>
      <c r="AE22" s="777"/>
      <c r="AF22" s="777"/>
      <c r="AG22" s="779">
        <f>(AH22/AH146)</f>
        <v>0</v>
      </c>
      <c r="AH22" s="709"/>
    </row>
    <row r="23" spans="1:34" ht="409.5" customHeight="1" hidden="1">
      <c r="A23" s="776"/>
      <c r="B23" s="314"/>
      <c r="C23" s="777"/>
      <c r="D23" s="777"/>
      <c r="E23" s="777"/>
      <c r="F23" s="777"/>
      <c r="G23" s="777"/>
      <c r="H23" s="777"/>
      <c r="I23" s="777"/>
      <c r="J23" s="777"/>
      <c r="K23" s="778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  <c r="Y23" s="777"/>
      <c r="Z23" s="777"/>
      <c r="AA23" s="777"/>
      <c r="AB23" s="777"/>
      <c r="AC23" s="777"/>
      <c r="AD23" s="777"/>
      <c r="AE23" s="777"/>
      <c r="AF23" s="777"/>
      <c r="AG23" s="779">
        <f>(AH23/AH146)</f>
        <v>0</v>
      </c>
      <c r="AH23" s="709"/>
    </row>
    <row r="24" spans="1:34" ht="409.5" customHeight="1" hidden="1">
      <c r="A24" s="776"/>
      <c r="B24" s="314"/>
      <c r="C24" s="777"/>
      <c r="D24" s="777"/>
      <c r="E24" s="777"/>
      <c r="F24" s="777"/>
      <c r="G24" s="777"/>
      <c r="H24" s="777"/>
      <c r="I24" s="777"/>
      <c r="J24" s="777"/>
      <c r="K24" s="778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77"/>
      <c r="W24" s="777"/>
      <c r="X24" s="777"/>
      <c r="Y24" s="777"/>
      <c r="Z24" s="777"/>
      <c r="AA24" s="777"/>
      <c r="AB24" s="777"/>
      <c r="AC24" s="777"/>
      <c r="AD24" s="777"/>
      <c r="AE24" s="777"/>
      <c r="AF24" s="777"/>
      <c r="AG24" s="779">
        <f>(AH24/AH146)</f>
        <v>0</v>
      </c>
      <c r="AH24" s="709"/>
    </row>
    <row r="25" spans="1:34" ht="409.5" customHeight="1" hidden="1">
      <c r="A25" s="776"/>
      <c r="B25" s="314"/>
      <c r="C25" s="777"/>
      <c r="D25" s="777"/>
      <c r="E25" s="777"/>
      <c r="F25" s="777"/>
      <c r="G25" s="777"/>
      <c r="H25" s="777"/>
      <c r="I25" s="777"/>
      <c r="J25" s="777"/>
      <c r="K25" s="778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7"/>
      <c r="AB25" s="777"/>
      <c r="AC25" s="777"/>
      <c r="AD25" s="777"/>
      <c r="AE25" s="777"/>
      <c r="AF25" s="777"/>
      <c r="AG25" s="779">
        <f>(AH25/AH146)</f>
        <v>0</v>
      </c>
      <c r="AH25" s="709"/>
    </row>
    <row r="26" spans="1:34" ht="409.5" customHeight="1" hidden="1">
      <c r="A26" s="776"/>
      <c r="B26" s="314"/>
      <c r="C26" s="777"/>
      <c r="D26" s="777"/>
      <c r="E26" s="777"/>
      <c r="F26" s="777"/>
      <c r="G26" s="777"/>
      <c r="H26" s="777"/>
      <c r="I26" s="777"/>
      <c r="J26" s="777"/>
      <c r="K26" s="778"/>
      <c r="L26" s="777"/>
      <c r="M26" s="777"/>
      <c r="N26" s="777"/>
      <c r="O26" s="777"/>
      <c r="P26" s="777"/>
      <c r="Q26" s="777"/>
      <c r="R26" s="777"/>
      <c r="S26" s="777"/>
      <c r="T26" s="777"/>
      <c r="U26" s="777"/>
      <c r="V26" s="777"/>
      <c r="W26" s="777"/>
      <c r="X26" s="777"/>
      <c r="Y26" s="777"/>
      <c r="Z26" s="777"/>
      <c r="AA26" s="777"/>
      <c r="AB26" s="777"/>
      <c r="AC26" s="777"/>
      <c r="AD26" s="777"/>
      <c r="AE26" s="777"/>
      <c r="AF26" s="777"/>
      <c r="AG26" s="779">
        <f>(AH26/AH146)</f>
        <v>0</v>
      </c>
      <c r="AH26" s="709"/>
    </row>
    <row r="27" spans="1:34" ht="409.5" customHeight="1" hidden="1">
      <c r="A27" s="776"/>
      <c r="B27" s="314"/>
      <c r="C27" s="777"/>
      <c r="D27" s="777"/>
      <c r="E27" s="777"/>
      <c r="F27" s="777"/>
      <c r="G27" s="777"/>
      <c r="H27" s="777"/>
      <c r="I27" s="777"/>
      <c r="J27" s="777"/>
      <c r="K27" s="778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  <c r="Y27" s="777"/>
      <c r="Z27" s="777"/>
      <c r="AA27" s="777"/>
      <c r="AB27" s="777"/>
      <c r="AC27" s="777"/>
      <c r="AD27" s="777"/>
      <c r="AE27" s="777"/>
      <c r="AF27" s="777"/>
      <c r="AG27" s="779">
        <f>(AH27/AH146)</f>
        <v>0</v>
      </c>
      <c r="AH27" s="709"/>
    </row>
    <row r="28" spans="1:34" ht="15">
      <c r="A28" s="772" t="s">
        <v>488</v>
      </c>
      <c r="B28" s="773"/>
      <c r="C28" s="774">
        <f aca="true" t="shared" si="1" ref="C28:AF28">IF(SUM(C29:C39)=0,"",SUM(C29:C39))</f>
        <v>0.03095943629947316</v>
      </c>
      <c r="D28" s="774">
        <f t="shared" si="1"/>
        <v>0.08454938747535451</v>
      </c>
      <c r="E28" s="774">
        <f t="shared" si="1"/>
        <v>0.04951184108425598</v>
      </c>
      <c r="F28" s="774">
        <f t="shared" si="1"/>
        <v>0.06175490194663117</v>
      </c>
      <c r="G28" s="774">
        <f t="shared" si="1"/>
        <v>0.07791103376974194</v>
      </c>
      <c r="H28" s="774">
        <f t="shared" si="1"/>
        <v>0.07159049647448644</v>
      </c>
      <c r="I28" s="774">
        <f t="shared" si="1"/>
        <v>0.02356059293899789</v>
      </c>
      <c r="J28" s="774">
        <f t="shared" si="1"/>
      </c>
      <c r="K28" s="774">
        <f t="shared" si="1"/>
        <v>0.06454004142057627</v>
      </c>
      <c r="L28" s="774">
        <f t="shared" si="1"/>
        <v>0.006960517778836547</v>
      </c>
      <c r="M28" s="774">
        <f t="shared" si="1"/>
        <v>0.08983367295115213</v>
      </c>
      <c r="N28" s="774">
        <f t="shared" si="1"/>
        <v>0.196400891828065</v>
      </c>
      <c r="O28" s="774">
        <f t="shared" si="1"/>
        <v>0.22875048070653975</v>
      </c>
      <c r="P28" s="774">
        <f t="shared" si="1"/>
      </c>
      <c r="Q28" s="774">
        <f t="shared" si="1"/>
        <v>0.16467728447433877</v>
      </c>
      <c r="R28" s="774">
        <f t="shared" si="1"/>
        <v>0.027446777995779978</v>
      </c>
      <c r="S28" s="774">
        <f t="shared" si="1"/>
        <v>0.0745862770639037</v>
      </c>
      <c r="T28" s="774">
        <f t="shared" si="1"/>
        <v>0.0328900922224324</v>
      </c>
      <c r="U28" s="774">
        <f t="shared" si="1"/>
        <v>0.08259059447323544</v>
      </c>
      <c r="V28" s="774">
        <f t="shared" si="1"/>
        <v>0.03561753545236235</v>
      </c>
      <c r="W28" s="774">
        <f t="shared" si="1"/>
        <v>0.03657906428941739</v>
      </c>
      <c r="X28" s="774">
        <f t="shared" si="1"/>
        <v>0.04405907203182935</v>
      </c>
      <c r="Y28" s="774">
        <f t="shared" si="1"/>
      </c>
      <c r="Z28" s="774">
        <f t="shared" si="1"/>
        <v>0.013576386887603023</v>
      </c>
      <c r="AA28" s="774">
        <f t="shared" si="1"/>
      </c>
      <c r="AB28" s="774">
        <f t="shared" si="1"/>
        <v>0.008161273650365916</v>
      </c>
      <c r="AC28" s="774">
        <f t="shared" si="1"/>
        <v>0.051338693558919055</v>
      </c>
      <c r="AD28" s="774">
        <f t="shared" si="1"/>
        <v>0.0607727484265242</v>
      </c>
      <c r="AE28" s="774">
        <f t="shared" si="1"/>
      </c>
      <c r="AF28" s="774">
        <f t="shared" si="1"/>
      </c>
      <c r="AG28" s="775">
        <f>SUM(AG29:AG39)</f>
        <v>0.04440138626079461</v>
      </c>
      <c r="AH28" s="709"/>
    </row>
    <row r="29" spans="1:34" ht="15">
      <c r="A29" s="776"/>
      <c r="B29" s="314" t="s">
        <v>496</v>
      </c>
      <c r="C29" s="777"/>
      <c r="D29" s="777"/>
      <c r="E29" s="777"/>
      <c r="F29" s="777"/>
      <c r="G29" s="777"/>
      <c r="H29" s="777"/>
      <c r="I29" s="777"/>
      <c r="J29" s="777"/>
      <c r="K29" s="778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777">
        <v>0.005604466964567084</v>
      </c>
      <c r="Y29" s="777"/>
      <c r="Z29" s="777">
        <v>0.013576386887603023</v>
      </c>
      <c r="AA29" s="777"/>
      <c r="AB29" s="777"/>
      <c r="AC29" s="777"/>
      <c r="AD29" s="777"/>
      <c r="AE29" s="777"/>
      <c r="AF29" s="777"/>
      <c r="AG29" s="779">
        <f>(AH29/AH146)</f>
        <v>0.0011007547627580477</v>
      </c>
      <c r="AH29" s="709">
        <v>859742.34</v>
      </c>
    </row>
    <row r="30" spans="1:34" ht="15">
      <c r="A30" s="776"/>
      <c r="B30" s="314" t="s">
        <v>508</v>
      </c>
      <c r="C30" s="777"/>
      <c r="D30" s="777"/>
      <c r="E30" s="777"/>
      <c r="F30" s="777"/>
      <c r="G30" s="777"/>
      <c r="H30" s="777"/>
      <c r="I30" s="777"/>
      <c r="J30" s="777"/>
      <c r="K30" s="778"/>
      <c r="L30" s="777"/>
      <c r="M30" s="777"/>
      <c r="N30" s="777"/>
      <c r="O30" s="777"/>
      <c r="P30" s="777"/>
      <c r="Q30" s="777"/>
      <c r="R30" s="777">
        <v>0.007804021299436885</v>
      </c>
      <c r="S30" s="777">
        <v>0.0024848379282814874</v>
      </c>
      <c r="T30" s="777"/>
      <c r="U30" s="777"/>
      <c r="V30" s="777">
        <v>0.013757405503389549</v>
      </c>
      <c r="W30" s="777"/>
      <c r="X30" s="777"/>
      <c r="Y30" s="777"/>
      <c r="Z30" s="777"/>
      <c r="AA30" s="777"/>
      <c r="AB30" s="777"/>
      <c r="AC30" s="777"/>
      <c r="AD30" s="777">
        <v>0.008438854794001777</v>
      </c>
      <c r="AE30" s="777"/>
      <c r="AF30" s="777"/>
      <c r="AG30" s="779">
        <f>(AH30/AH146)</f>
        <v>0.0011870084338913346</v>
      </c>
      <c r="AH30" s="709">
        <v>927110.6</v>
      </c>
    </row>
    <row r="31" spans="1:34" ht="15">
      <c r="A31" s="776"/>
      <c r="B31" s="314" t="s">
        <v>498</v>
      </c>
      <c r="C31" s="777"/>
      <c r="D31" s="777">
        <v>0.05117224615123854</v>
      </c>
      <c r="E31" s="777">
        <v>0.0434911918948664</v>
      </c>
      <c r="F31" s="777"/>
      <c r="G31" s="777">
        <v>0.06042325507107682</v>
      </c>
      <c r="H31" s="777">
        <v>0.07159049647448644</v>
      </c>
      <c r="I31" s="777"/>
      <c r="J31" s="777"/>
      <c r="K31" s="778"/>
      <c r="L31" s="777"/>
      <c r="M31" s="777">
        <v>0.08983367295115213</v>
      </c>
      <c r="N31" s="777">
        <v>0.07901260680262041</v>
      </c>
      <c r="O31" s="777">
        <v>0.09948456980584841</v>
      </c>
      <c r="P31" s="777"/>
      <c r="Q31" s="777">
        <v>0.09774294394556325</v>
      </c>
      <c r="R31" s="777"/>
      <c r="S31" s="777">
        <v>0.07210143913562221</v>
      </c>
      <c r="T31" s="777">
        <v>0.0328900922224324</v>
      </c>
      <c r="U31" s="777">
        <v>0.08259059447323544</v>
      </c>
      <c r="V31" s="777"/>
      <c r="W31" s="777">
        <v>0.03657906428941739</v>
      </c>
      <c r="X31" s="777">
        <v>0.03845460506726227</v>
      </c>
      <c r="Y31" s="777"/>
      <c r="Z31" s="777"/>
      <c r="AA31" s="777"/>
      <c r="AB31" s="777">
        <v>0.0010951582444152556</v>
      </c>
      <c r="AC31" s="777">
        <v>0.051338693558919055</v>
      </c>
      <c r="AD31" s="777"/>
      <c r="AE31" s="777"/>
      <c r="AF31" s="777"/>
      <c r="AG31" s="779">
        <f>(AH31/AH146)</f>
        <v>0.02676338016606024</v>
      </c>
      <c r="AH31" s="709">
        <v>20903485.38</v>
      </c>
    </row>
    <row r="32" spans="1:34" ht="15">
      <c r="A32" s="776"/>
      <c r="B32" s="314" t="s">
        <v>499</v>
      </c>
      <c r="C32" s="777">
        <v>0.008183866436041727</v>
      </c>
      <c r="D32" s="777"/>
      <c r="E32" s="777"/>
      <c r="F32" s="777">
        <v>0.009139075113253847</v>
      </c>
      <c r="G32" s="777"/>
      <c r="H32" s="777"/>
      <c r="I32" s="777">
        <v>0.007934315221524275</v>
      </c>
      <c r="J32" s="777"/>
      <c r="K32" s="778">
        <v>0.06454004142057627</v>
      </c>
      <c r="L32" s="777"/>
      <c r="M32" s="777"/>
      <c r="N32" s="777">
        <v>0.05127149583115872</v>
      </c>
      <c r="O32" s="777">
        <v>0.10026399497783357</v>
      </c>
      <c r="P32" s="777"/>
      <c r="Q32" s="777">
        <v>0.06693434052877553</v>
      </c>
      <c r="R32" s="777">
        <v>0.01964275669634309</v>
      </c>
      <c r="S32" s="777"/>
      <c r="T32" s="777"/>
      <c r="U32" s="777"/>
      <c r="V32" s="777">
        <v>0.021860129948972795</v>
      </c>
      <c r="W32" s="777"/>
      <c r="X32" s="777"/>
      <c r="Y32" s="777"/>
      <c r="Z32" s="777"/>
      <c r="AA32" s="777"/>
      <c r="AB32" s="777">
        <v>0.003657008949727479</v>
      </c>
      <c r="AC32" s="777"/>
      <c r="AD32" s="777">
        <v>0.028603665924144747</v>
      </c>
      <c r="AE32" s="777"/>
      <c r="AF32" s="777"/>
      <c r="AG32" s="779">
        <f>(AH32/AH146)</f>
        <v>0.008969857105418134</v>
      </c>
      <c r="AH32" s="709">
        <v>7005889.23</v>
      </c>
    </row>
    <row r="33" spans="1:34" ht="15">
      <c r="A33" s="776"/>
      <c r="B33" s="314" t="s">
        <v>502</v>
      </c>
      <c r="C33" s="777"/>
      <c r="D33" s="777">
        <v>0.03337714132411596</v>
      </c>
      <c r="E33" s="777"/>
      <c r="F33" s="777"/>
      <c r="G33" s="777"/>
      <c r="H33" s="777"/>
      <c r="I33" s="777"/>
      <c r="J33" s="777"/>
      <c r="K33" s="778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  <c r="AA33" s="777"/>
      <c r="AB33" s="777"/>
      <c r="AC33" s="777"/>
      <c r="AD33" s="777"/>
      <c r="AE33" s="777"/>
      <c r="AF33" s="777"/>
      <c r="AG33" s="779">
        <f>(AH33/AH146)</f>
        <v>0.0009145053462849973</v>
      </c>
      <c r="AH33" s="709">
        <v>714272.6</v>
      </c>
    </row>
    <row r="34" spans="1:34" ht="15">
      <c r="A34" s="776"/>
      <c r="B34" s="314" t="s">
        <v>503</v>
      </c>
      <c r="C34" s="777">
        <v>0.022775569863431436</v>
      </c>
      <c r="D34" s="777"/>
      <c r="E34" s="777">
        <v>0.006020649189389576</v>
      </c>
      <c r="F34" s="777">
        <v>0.019308131624698188</v>
      </c>
      <c r="G34" s="777">
        <v>0.01748777869866512</v>
      </c>
      <c r="H34" s="777"/>
      <c r="I34" s="777">
        <v>0.015626277717473616</v>
      </c>
      <c r="J34" s="777"/>
      <c r="K34" s="778"/>
      <c r="L34" s="777"/>
      <c r="M34" s="777"/>
      <c r="N34" s="777">
        <v>0.04579734628896014</v>
      </c>
      <c r="O34" s="777"/>
      <c r="P34" s="777"/>
      <c r="Q34" s="777"/>
      <c r="R34" s="777"/>
      <c r="S34" s="777"/>
      <c r="T34" s="777"/>
      <c r="U34" s="777"/>
      <c r="V34" s="777"/>
      <c r="W34" s="777"/>
      <c r="X34" s="777"/>
      <c r="Y34" s="777"/>
      <c r="Z34" s="777"/>
      <c r="AA34" s="777"/>
      <c r="AB34" s="777">
        <v>0.0018024836304172806</v>
      </c>
      <c r="AC34" s="777"/>
      <c r="AD34" s="777">
        <v>0.023730227708377676</v>
      </c>
      <c r="AE34" s="777"/>
      <c r="AF34" s="777"/>
      <c r="AG34" s="779">
        <f>(AH34/AH146)</f>
        <v>0.0036793900965877524</v>
      </c>
      <c r="AH34" s="709">
        <v>2873780.39</v>
      </c>
    </row>
    <row r="35" spans="1:34" ht="15">
      <c r="A35" s="776"/>
      <c r="B35" s="314" t="s">
        <v>963</v>
      </c>
      <c r="C35" s="777"/>
      <c r="D35" s="777"/>
      <c r="E35" s="777"/>
      <c r="F35" s="777">
        <v>0.033307695208679135</v>
      </c>
      <c r="G35" s="777"/>
      <c r="H35" s="777"/>
      <c r="I35" s="777"/>
      <c r="J35" s="777"/>
      <c r="K35" s="778"/>
      <c r="L35" s="777">
        <v>0.006960517778836547</v>
      </c>
      <c r="M35" s="777"/>
      <c r="N35" s="777">
        <v>0.020319442905325735</v>
      </c>
      <c r="O35" s="777">
        <v>0.029001915922857772</v>
      </c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  <c r="AA35" s="777"/>
      <c r="AB35" s="777">
        <v>0.0016066228258058998</v>
      </c>
      <c r="AC35" s="777"/>
      <c r="AD35" s="777"/>
      <c r="AE35" s="777"/>
      <c r="AF35" s="777"/>
      <c r="AG35" s="779">
        <f>(AH35/AH146)</f>
        <v>0.0017864903497941083</v>
      </c>
      <c r="AH35" s="709">
        <v>1395334.77</v>
      </c>
    </row>
    <row r="36" spans="1:34" ht="409.5" customHeight="1" hidden="1">
      <c r="A36" s="776"/>
      <c r="B36" s="314"/>
      <c r="C36" s="777"/>
      <c r="D36" s="777"/>
      <c r="E36" s="777"/>
      <c r="F36" s="777"/>
      <c r="G36" s="777"/>
      <c r="H36" s="777"/>
      <c r="I36" s="777"/>
      <c r="J36" s="777"/>
      <c r="K36" s="778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7"/>
      <c r="AC36" s="777"/>
      <c r="AD36" s="777"/>
      <c r="AE36" s="777"/>
      <c r="AF36" s="777"/>
      <c r="AG36" s="779">
        <f>(AH36/AH146)</f>
        <v>0</v>
      </c>
      <c r="AH36" s="709"/>
    </row>
    <row r="37" spans="1:34" ht="409.5" customHeight="1" hidden="1">
      <c r="A37" s="776"/>
      <c r="B37" s="314"/>
      <c r="C37" s="777"/>
      <c r="D37" s="777"/>
      <c r="E37" s="777"/>
      <c r="F37" s="777"/>
      <c r="G37" s="777"/>
      <c r="H37" s="777"/>
      <c r="I37" s="777"/>
      <c r="J37" s="777"/>
      <c r="K37" s="778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777"/>
      <c r="Y37" s="777"/>
      <c r="Z37" s="777"/>
      <c r="AA37" s="777"/>
      <c r="AB37" s="777"/>
      <c r="AC37" s="777"/>
      <c r="AD37" s="777"/>
      <c r="AE37" s="777"/>
      <c r="AF37" s="777"/>
      <c r="AG37" s="779">
        <f>(AH37/AH146)</f>
        <v>0</v>
      </c>
      <c r="AH37" s="709"/>
    </row>
    <row r="38" spans="1:34" ht="409.5" customHeight="1" hidden="1">
      <c r="A38" s="776"/>
      <c r="B38" s="314"/>
      <c r="C38" s="777"/>
      <c r="D38" s="777"/>
      <c r="E38" s="777"/>
      <c r="F38" s="777"/>
      <c r="G38" s="777"/>
      <c r="H38" s="777"/>
      <c r="I38" s="777"/>
      <c r="J38" s="777"/>
      <c r="K38" s="778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777"/>
      <c r="Y38" s="777"/>
      <c r="Z38" s="777"/>
      <c r="AA38" s="777"/>
      <c r="AB38" s="777"/>
      <c r="AC38" s="777"/>
      <c r="AD38" s="777"/>
      <c r="AE38" s="777"/>
      <c r="AF38" s="777"/>
      <c r="AG38" s="779">
        <f>(AH38/AH146)</f>
        <v>0</v>
      </c>
      <c r="AH38" s="709"/>
    </row>
    <row r="39" spans="1:34" ht="409.5" customHeight="1" hidden="1">
      <c r="A39" s="776"/>
      <c r="B39" s="314"/>
      <c r="C39" s="777"/>
      <c r="D39" s="777"/>
      <c r="E39" s="777"/>
      <c r="F39" s="777"/>
      <c r="G39" s="777"/>
      <c r="H39" s="777"/>
      <c r="I39" s="777"/>
      <c r="J39" s="777"/>
      <c r="K39" s="778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777"/>
      <c r="Y39" s="777"/>
      <c r="Z39" s="777"/>
      <c r="AA39" s="777"/>
      <c r="AB39" s="777"/>
      <c r="AC39" s="777"/>
      <c r="AD39" s="777"/>
      <c r="AE39" s="777"/>
      <c r="AF39" s="777"/>
      <c r="AG39" s="779">
        <f>(AH39/AH146)</f>
        <v>0</v>
      </c>
      <c r="AH39" s="709"/>
    </row>
    <row r="40" spans="1:34" ht="15">
      <c r="A40" s="772" t="s">
        <v>506</v>
      </c>
      <c r="B40" s="773"/>
      <c r="C40" s="774">
        <f aca="true" t="shared" si="2" ref="C40:AF40">IF(SUM(C41:C71)=0,"",SUM(C41:C71))</f>
        <v>0.05019040653226871</v>
      </c>
      <c r="D40" s="774">
        <f t="shared" si="2"/>
        <v>0.14044443730635212</v>
      </c>
      <c r="E40" s="774">
        <f t="shared" si="2"/>
        <v>0.06118738416369082</v>
      </c>
      <c r="F40" s="774">
        <f t="shared" si="2"/>
        <v>0.13838195560294464</v>
      </c>
      <c r="G40" s="774">
        <f t="shared" si="2"/>
        <v>0.25813107831965276</v>
      </c>
      <c r="H40" s="774">
        <f t="shared" si="2"/>
        <v>0.2804928063099716</v>
      </c>
      <c r="I40" s="774">
        <f t="shared" si="2"/>
        <v>0.12663027493932869</v>
      </c>
      <c r="J40" s="774">
        <f t="shared" si="2"/>
      </c>
      <c r="K40" s="774">
        <f t="shared" si="2"/>
        <v>0.01413215712343134</v>
      </c>
      <c r="L40" s="774">
        <f t="shared" si="2"/>
      </c>
      <c r="M40" s="774">
        <f t="shared" si="2"/>
      </c>
      <c r="N40" s="774">
        <f t="shared" si="2"/>
      </c>
      <c r="O40" s="774">
        <f t="shared" si="2"/>
        <v>0.03583209249621678</v>
      </c>
      <c r="P40" s="774">
        <f t="shared" si="2"/>
      </c>
      <c r="Q40" s="774">
        <f t="shared" si="2"/>
      </c>
      <c r="R40" s="774">
        <f t="shared" si="2"/>
        <v>0.07389484884324139</v>
      </c>
      <c r="S40" s="774">
        <f t="shared" si="2"/>
        <v>0.15614700198298925</v>
      </c>
      <c r="T40" s="774">
        <f t="shared" si="2"/>
        <v>0.06852824685586881</v>
      </c>
      <c r="U40" s="774">
        <f t="shared" si="2"/>
        <v>0.11702529091419236</v>
      </c>
      <c r="V40" s="774">
        <f t="shared" si="2"/>
        <v>0.18174907911522079</v>
      </c>
      <c r="W40" s="774">
        <f t="shared" si="2"/>
        <v>0.08780222921705239</v>
      </c>
      <c r="X40" s="774">
        <f t="shared" si="2"/>
        <v>0.09666466578297064</v>
      </c>
      <c r="Y40" s="774">
        <f t="shared" si="2"/>
        <v>0.050781505912923644</v>
      </c>
      <c r="Z40" s="774">
        <f t="shared" si="2"/>
        <v>0.21196594747991793</v>
      </c>
      <c r="AA40" s="774">
        <f t="shared" si="2"/>
        <v>0.21444990830167343</v>
      </c>
      <c r="AB40" s="774">
        <f t="shared" si="2"/>
        <v>0.02640409330504775</v>
      </c>
      <c r="AC40" s="774">
        <f t="shared" si="2"/>
        <v>0.15060254760186226</v>
      </c>
      <c r="AD40" s="774">
        <f t="shared" si="2"/>
        <v>0.15515069155783934</v>
      </c>
      <c r="AE40" s="774">
        <f t="shared" si="2"/>
      </c>
      <c r="AF40" s="774">
        <f t="shared" si="2"/>
      </c>
      <c r="AG40" s="775">
        <f>SUM(AG41:AG71)</f>
        <v>0.09023866168022428</v>
      </c>
      <c r="AH40" s="709"/>
    </row>
    <row r="41" spans="1:34" ht="15">
      <c r="A41" s="776"/>
      <c r="B41" s="314" t="s">
        <v>507</v>
      </c>
      <c r="C41" s="777">
        <v>0.01572023568768696</v>
      </c>
      <c r="D41" s="777">
        <v>0.013401200329726283</v>
      </c>
      <c r="E41" s="777">
        <v>0.0016641203767832858</v>
      </c>
      <c r="F41" s="777">
        <v>0.02343366096319007</v>
      </c>
      <c r="G41" s="777"/>
      <c r="H41" s="777"/>
      <c r="I41" s="777"/>
      <c r="J41" s="777"/>
      <c r="K41" s="780"/>
      <c r="L41" s="777"/>
      <c r="M41" s="777"/>
      <c r="N41" s="777"/>
      <c r="O41" s="777"/>
      <c r="P41" s="777"/>
      <c r="Q41" s="777"/>
      <c r="R41" s="777">
        <v>0.00230654665400441</v>
      </c>
      <c r="S41" s="777"/>
      <c r="T41" s="777"/>
      <c r="U41" s="777"/>
      <c r="V41" s="777">
        <v>0.011980583881719437</v>
      </c>
      <c r="W41" s="777">
        <v>0.009761875625510627</v>
      </c>
      <c r="X41" s="777">
        <v>0.004639438318869177</v>
      </c>
      <c r="Y41" s="777"/>
      <c r="Z41" s="777"/>
      <c r="AA41" s="777"/>
      <c r="AB41" s="777">
        <v>0.0011592287828352964</v>
      </c>
      <c r="AC41" s="777">
        <v>0.021427360855493193</v>
      </c>
      <c r="AD41" s="777">
        <v>0.03180934079057359</v>
      </c>
      <c r="AE41" s="777"/>
      <c r="AF41" s="777"/>
      <c r="AG41" s="779">
        <f>(AH41/AH146)</f>
        <v>0.004209578297051714</v>
      </c>
      <c r="AH41" s="709">
        <v>3287882.84</v>
      </c>
    </row>
    <row r="42" spans="1:34" ht="15">
      <c r="A42" s="776"/>
      <c r="B42" s="314" t="s">
        <v>1171</v>
      </c>
      <c r="C42" s="777"/>
      <c r="D42" s="777">
        <v>0.007278754802347875</v>
      </c>
      <c r="E42" s="777"/>
      <c r="F42" s="777">
        <v>0.008835627091749192</v>
      </c>
      <c r="G42" s="777"/>
      <c r="H42" s="777"/>
      <c r="I42" s="777"/>
      <c r="J42" s="777"/>
      <c r="K42" s="780"/>
      <c r="L42" s="777"/>
      <c r="M42" s="777"/>
      <c r="N42" s="777"/>
      <c r="O42" s="777"/>
      <c r="P42" s="777"/>
      <c r="Q42" s="777"/>
      <c r="R42" s="777">
        <v>0.01212805989944635</v>
      </c>
      <c r="S42" s="777"/>
      <c r="T42" s="777"/>
      <c r="U42" s="777"/>
      <c r="V42" s="777">
        <v>0.023960698511968692</v>
      </c>
      <c r="W42" s="777"/>
      <c r="X42" s="777"/>
      <c r="Y42" s="777">
        <v>0.005368389381474228</v>
      </c>
      <c r="Z42" s="777">
        <v>0.012781271421757456</v>
      </c>
      <c r="AA42" s="777">
        <v>0.025391454300521987</v>
      </c>
      <c r="AB42" s="777"/>
      <c r="AC42" s="777"/>
      <c r="AD42" s="777">
        <v>0.008884232998372732</v>
      </c>
      <c r="AE42" s="777"/>
      <c r="AF42" s="777"/>
      <c r="AG42" s="779">
        <f>(AH42/AH146)</f>
        <v>0.0032076308764069565</v>
      </c>
      <c r="AH42" s="709">
        <v>2505313.78</v>
      </c>
    </row>
    <row r="43" spans="1:34" ht="15">
      <c r="A43" s="776"/>
      <c r="B43" s="314" t="s">
        <v>313</v>
      </c>
      <c r="C43" s="777"/>
      <c r="D43" s="777">
        <v>0.004780782507587411</v>
      </c>
      <c r="E43" s="777"/>
      <c r="F43" s="777"/>
      <c r="G43" s="777"/>
      <c r="H43" s="777"/>
      <c r="I43" s="777"/>
      <c r="J43" s="777"/>
      <c r="K43" s="780"/>
      <c r="L43" s="777"/>
      <c r="M43" s="777"/>
      <c r="N43" s="777"/>
      <c r="O43" s="777"/>
      <c r="P43" s="777"/>
      <c r="Q43" s="777"/>
      <c r="R43" s="777">
        <v>0.0038827854790706873</v>
      </c>
      <c r="S43" s="777">
        <v>0.009581296838187335</v>
      </c>
      <c r="T43" s="777">
        <v>0.0065077512262686306</v>
      </c>
      <c r="U43" s="777">
        <v>0.0025646094339265776</v>
      </c>
      <c r="V43" s="777">
        <v>0.027852454486359236</v>
      </c>
      <c r="W43" s="777">
        <v>0.013878917391213833</v>
      </c>
      <c r="X43" s="777">
        <v>0.017802991240998937</v>
      </c>
      <c r="Y43" s="777">
        <v>0.0010501593504435938</v>
      </c>
      <c r="Z43" s="777">
        <v>0.02088382921129653</v>
      </c>
      <c r="AA43" s="777">
        <v>0.026967271509934436</v>
      </c>
      <c r="AB43" s="777"/>
      <c r="AC43" s="777">
        <v>0.006504436341898881</v>
      </c>
      <c r="AD43" s="777"/>
      <c r="AE43" s="777"/>
      <c r="AF43" s="777"/>
      <c r="AG43" s="779">
        <f>(AH43/AH146)</f>
        <v>0.005597551183553081</v>
      </c>
      <c r="AH43" s="709">
        <v>4371956.33</v>
      </c>
    </row>
    <row r="44" spans="1:34" ht="15">
      <c r="A44" s="776"/>
      <c r="B44" s="314" t="s">
        <v>345</v>
      </c>
      <c r="C44" s="777"/>
      <c r="D44" s="777"/>
      <c r="E44" s="777"/>
      <c r="F44" s="777"/>
      <c r="G44" s="777"/>
      <c r="H44" s="777"/>
      <c r="I44" s="777"/>
      <c r="J44" s="777"/>
      <c r="K44" s="780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  <c r="Y44" s="777"/>
      <c r="Z44" s="777"/>
      <c r="AA44" s="777"/>
      <c r="AB44" s="777">
        <v>0.0012276832525429315</v>
      </c>
      <c r="AC44" s="777">
        <v>0.0029706146279456862</v>
      </c>
      <c r="AD44" s="777"/>
      <c r="AE44" s="777"/>
      <c r="AF44" s="777"/>
      <c r="AG44" s="779">
        <f>(AH44/AH146)</f>
        <v>0.00016217248489514515</v>
      </c>
      <c r="AH44" s="709">
        <v>126664.5</v>
      </c>
    </row>
    <row r="45" spans="1:34" ht="15">
      <c r="A45" s="776"/>
      <c r="B45" s="314" t="s">
        <v>399</v>
      </c>
      <c r="C45" s="777"/>
      <c r="D45" s="777"/>
      <c r="E45" s="777"/>
      <c r="F45" s="777"/>
      <c r="G45" s="777"/>
      <c r="H45" s="777"/>
      <c r="I45" s="777"/>
      <c r="J45" s="777"/>
      <c r="K45" s="780"/>
      <c r="L45" s="777"/>
      <c r="M45" s="777"/>
      <c r="N45" s="777"/>
      <c r="O45" s="777"/>
      <c r="P45" s="777"/>
      <c r="Q45" s="777"/>
      <c r="R45" s="777">
        <v>0.0018577082822560961</v>
      </c>
      <c r="S45" s="777"/>
      <c r="T45" s="777"/>
      <c r="U45" s="777"/>
      <c r="V45" s="777">
        <v>0.01079345638730562</v>
      </c>
      <c r="W45" s="777"/>
      <c r="X45" s="777"/>
      <c r="Y45" s="777">
        <v>0.008548467544329448</v>
      </c>
      <c r="Z45" s="777">
        <v>0.016001112816645444</v>
      </c>
      <c r="AA45" s="777">
        <v>0.01274836417679241</v>
      </c>
      <c r="AB45" s="777">
        <v>0.001948331857726611</v>
      </c>
      <c r="AC45" s="777"/>
      <c r="AD45" s="777">
        <v>0.008038910215291021</v>
      </c>
      <c r="AE45" s="777"/>
      <c r="AF45" s="777"/>
      <c r="AG45" s="779">
        <f>(AH45/AH146)</f>
        <v>0.0020644341655396427</v>
      </c>
      <c r="AH45" s="709">
        <v>1612422.24</v>
      </c>
    </row>
    <row r="46" spans="1:34" ht="15">
      <c r="A46" s="776"/>
      <c r="B46" s="314" t="s">
        <v>347</v>
      </c>
      <c r="C46" s="777"/>
      <c r="D46" s="777"/>
      <c r="E46" s="777"/>
      <c r="F46" s="777">
        <v>0.024892658758706904</v>
      </c>
      <c r="G46" s="777"/>
      <c r="H46" s="777"/>
      <c r="I46" s="777">
        <v>0.007186688314549344</v>
      </c>
      <c r="J46" s="777"/>
      <c r="K46" s="780"/>
      <c r="L46" s="777"/>
      <c r="M46" s="777"/>
      <c r="N46" s="777"/>
      <c r="O46" s="777"/>
      <c r="P46" s="777"/>
      <c r="Q46" s="777"/>
      <c r="R46" s="777"/>
      <c r="S46" s="777">
        <v>0.020186748265518105</v>
      </c>
      <c r="T46" s="777">
        <v>0.002446975983824578</v>
      </c>
      <c r="U46" s="777">
        <v>0.004891236951303551</v>
      </c>
      <c r="V46" s="777"/>
      <c r="W46" s="777"/>
      <c r="X46" s="777"/>
      <c r="Y46" s="777"/>
      <c r="Z46" s="777"/>
      <c r="AA46" s="777"/>
      <c r="AB46" s="777"/>
      <c r="AC46" s="777"/>
      <c r="AD46" s="777"/>
      <c r="AE46" s="777"/>
      <c r="AF46" s="777"/>
      <c r="AG46" s="779">
        <f>(AH46/AH146)</f>
        <v>0.0019676188135964424</v>
      </c>
      <c r="AH46" s="709">
        <v>1536804.8</v>
      </c>
    </row>
    <row r="47" spans="1:34" ht="15">
      <c r="A47" s="776"/>
      <c r="B47" s="314" t="s">
        <v>307</v>
      </c>
      <c r="C47" s="777">
        <v>0.01204388934386473</v>
      </c>
      <c r="D47" s="777"/>
      <c r="E47" s="777"/>
      <c r="F47" s="777">
        <v>0.0044832115672021325</v>
      </c>
      <c r="G47" s="777"/>
      <c r="H47" s="777"/>
      <c r="I47" s="777"/>
      <c r="J47" s="777"/>
      <c r="K47" s="780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  <c r="Y47" s="777"/>
      <c r="Z47" s="777"/>
      <c r="AA47" s="777"/>
      <c r="AB47" s="777"/>
      <c r="AC47" s="777"/>
      <c r="AD47" s="777"/>
      <c r="AE47" s="777"/>
      <c r="AF47" s="777"/>
      <c r="AG47" s="779">
        <f>(AH47/AH146)</f>
        <v>0.00040476787275107556</v>
      </c>
      <c r="AH47" s="709">
        <v>316143.15</v>
      </c>
    </row>
    <row r="48" spans="1:34" ht="15">
      <c r="A48" s="776"/>
      <c r="B48" s="314" t="s">
        <v>308</v>
      </c>
      <c r="C48" s="777"/>
      <c r="D48" s="777"/>
      <c r="E48" s="777"/>
      <c r="F48" s="777">
        <v>0.02741484350675011</v>
      </c>
      <c r="G48" s="777"/>
      <c r="H48" s="777">
        <v>0.004140488852700604</v>
      </c>
      <c r="I48" s="777">
        <v>0.020445913499825986</v>
      </c>
      <c r="J48" s="777"/>
      <c r="K48" s="780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777">
        <v>0.003185040662733879</v>
      </c>
      <c r="Y48" s="777">
        <v>0.0008124848494388011</v>
      </c>
      <c r="Z48" s="777">
        <v>0.05205530457892694</v>
      </c>
      <c r="AA48" s="777"/>
      <c r="AB48" s="777">
        <v>0.002237313933467061</v>
      </c>
      <c r="AC48" s="777"/>
      <c r="AD48" s="777">
        <v>0.020872259987214856</v>
      </c>
      <c r="AE48" s="777"/>
      <c r="AF48" s="777"/>
      <c r="AG48" s="779">
        <f>(AH48/AH146)</f>
        <v>0.0048689165062271765</v>
      </c>
      <c r="AH48" s="709">
        <v>3802857.65</v>
      </c>
    </row>
    <row r="49" spans="1:34" ht="15">
      <c r="A49" s="776"/>
      <c r="B49" s="314" t="s">
        <v>400</v>
      </c>
      <c r="C49" s="777"/>
      <c r="D49" s="777"/>
      <c r="E49" s="777"/>
      <c r="F49" s="777"/>
      <c r="G49" s="777"/>
      <c r="H49" s="777"/>
      <c r="I49" s="777"/>
      <c r="J49" s="777"/>
      <c r="K49" s="780"/>
      <c r="L49" s="777"/>
      <c r="M49" s="777"/>
      <c r="N49" s="777"/>
      <c r="O49" s="777"/>
      <c r="P49" s="777"/>
      <c r="Q49" s="777"/>
      <c r="R49" s="777"/>
      <c r="S49" s="777">
        <v>0.0017014183325962976</v>
      </c>
      <c r="T49" s="777">
        <v>0.001008523578932108</v>
      </c>
      <c r="U49" s="777">
        <v>0.0013151043112313355</v>
      </c>
      <c r="V49" s="777"/>
      <c r="W49" s="777">
        <v>0.0022695086958354135</v>
      </c>
      <c r="X49" s="777">
        <v>0.004201199320984828</v>
      </c>
      <c r="Y49" s="777"/>
      <c r="Z49" s="777"/>
      <c r="AA49" s="777"/>
      <c r="AB49" s="777"/>
      <c r="AC49" s="777"/>
      <c r="AD49" s="777"/>
      <c r="AE49" s="777"/>
      <c r="AF49" s="777"/>
      <c r="AG49" s="779">
        <f>(AH49/AH146)</f>
        <v>0.0007082115031188046</v>
      </c>
      <c r="AH49" s="709">
        <v>553147.2</v>
      </c>
    </row>
    <row r="50" spans="1:34" ht="15">
      <c r="A50" s="776"/>
      <c r="B50" s="314" t="s">
        <v>348</v>
      </c>
      <c r="C50" s="777"/>
      <c r="D50" s="777">
        <v>0.006312159541734224</v>
      </c>
      <c r="E50" s="777"/>
      <c r="F50" s="777"/>
      <c r="G50" s="777"/>
      <c r="H50" s="777"/>
      <c r="I50" s="777"/>
      <c r="J50" s="777"/>
      <c r="K50" s="780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  <c r="Y50" s="777"/>
      <c r="Z50" s="777"/>
      <c r="AA50" s="777"/>
      <c r="AB50" s="777"/>
      <c r="AC50" s="777">
        <v>0.0021935971933063994</v>
      </c>
      <c r="AD50" s="777"/>
      <c r="AE50" s="777"/>
      <c r="AF50" s="777"/>
      <c r="AG50" s="779">
        <f>(AH50/AH146)</f>
        <v>0.00023921134501183152</v>
      </c>
      <c r="AH50" s="709">
        <v>186835.55</v>
      </c>
    </row>
    <row r="51" spans="1:34" ht="15">
      <c r="A51" s="776"/>
      <c r="B51" s="314" t="s">
        <v>649</v>
      </c>
      <c r="C51" s="777"/>
      <c r="D51" s="777">
        <v>0.04526851363154555</v>
      </c>
      <c r="E51" s="777">
        <v>0.022088313647174132</v>
      </c>
      <c r="F51" s="777">
        <v>0.023515917302474224</v>
      </c>
      <c r="G51" s="777">
        <v>0.10320356289045861</v>
      </c>
      <c r="H51" s="777">
        <v>0.10292635731253312</v>
      </c>
      <c r="I51" s="777">
        <v>0.04772742194838877</v>
      </c>
      <c r="J51" s="777"/>
      <c r="K51" s="780"/>
      <c r="L51" s="777"/>
      <c r="M51" s="777"/>
      <c r="N51" s="777"/>
      <c r="O51" s="777"/>
      <c r="P51" s="777"/>
      <c r="Q51" s="777"/>
      <c r="R51" s="777">
        <v>0.01972971117932898</v>
      </c>
      <c r="S51" s="777">
        <v>0.06035040624348002</v>
      </c>
      <c r="T51" s="777">
        <v>0.0328420145830735</v>
      </c>
      <c r="U51" s="777">
        <v>0.04168269583366174</v>
      </c>
      <c r="V51" s="777">
        <v>0.029177949176171673</v>
      </c>
      <c r="W51" s="777"/>
      <c r="X51" s="777">
        <v>0.008179539191373</v>
      </c>
      <c r="Y51" s="777"/>
      <c r="Z51" s="777"/>
      <c r="AA51" s="777"/>
      <c r="AB51" s="777"/>
      <c r="AC51" s="777"/>
      <c r="AD51" s="777">
        <v>0.004742939596862771</v>
      </c>
      <c r="AE51" s="777"/>
      <c r="AF51" s="777"/>
      <c r="AG51" s="779">
        <f>(AH51/AH146)</f>
        <v>0.017776711687359215</v>
      </c>
      <c r="AH51" s="709">
        <v>13884465.66</v>
      </c>
    </row>
    <row r="52" spans="1:34" ht="15">
      <c r="A52" s="776"/>
      <c r="B52" s="314" t="s">
        <v>309</v>
      </c>
      <c r="C52" s="777"/>
      <c r="D52" s="777"/>
      <c r="E52" s="777"/>
      <c r="F52" s="777"/>
      <c r="G52" s="777"/>
      <c r="H52" s="777"/>
      <c r="I52" s="777"/>
      <c r="J52" s="777"/>
      <c r="K52" s="780"/>
      <c r="L52" s="777"/>
      <c r="M52" s="777"/>
      <c r="N52" s="777"/>
      <c r="O52" s="777"/>
      <c r="P52" s="777"/>
      <c r="Q52" s="777"/>
      <c r="R52" s="777"/>
      <c r="S52" s="777"/>
      <c r="T52" s="777"/>
      <c r="U52" s="777"/>
      <c r="V52" s="777"/>
      <c r="W52" s="777"/>
      <c r="X52" s="777"/>
      <c r="Y52" s="777"/>
      <c r="Z52" s="777"/>
      <c r="AA52" s="777"/>
      <c r="AB52" s="777">
        <v>0.001071359419291915</v>
      </c>
      <c r="AC52" s="777">
        <v>0.08836866134151829</v>
      </c>
      <c r="AD52" s="777"/>
      <c r="AE52" s="777"/>
      <c r="AF52" s="777"/>
      <c r="AG52" s="779">
        <f>(AH52/AH146)</f>
        <v>0.0027326276559859327</v>
      </c>
      <c r="AH52" s="709">
        <v>2134313.45</v>
      </c>
    </row>
    <row r="53" spans="1:34" ht="15">
      <c r="A53" s="776"/>
      <c r="B53" s="314" t="s">
        <v>343</v>
      </c>
      <c r="C53" s="777">
        <v>0.0015980810428272312</v>
      </c>
      <c r="D53" s="777">
        <v>0.0007532574732103937</v>
      </c>
      <c r="E53" s="777"/>
      <c r="F53" s="777">
        <v>0.009214447450293</v>
      </c>
      <c r="G53" s="777"/>
      <c r="H53" s="777"/>
      <c r="I53" s="777"/>
      <c r="J53" s="777"/>
      <c r="K53" s="780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  <c r="Y53" s="777"/>
      <c r="Z53" s="777"/>
      <c r="AA53" s="777"/>
      <c r="AB53" s="777">
        <v>0.001131648401975239</v>
      </c>
      <c r="AC53" s="777"/>
      <c r="AD53" s="777">
        <v>0.017506963991572512</v>
      </c>
      <c r="AE53" s="777"/>
      <c r="AF53" s="777"/>
      <c r="AG53" s="779">
        <f>(AH53/AH146)</f>
        <v>0.0007286656613359031</v>
      </c>
      <c r="AH53" s="709">
        <v>569122.88</v>
      </c>
    </row>
    <row r="54" spans="1:34" ht="15">
      <c r="A54" s="776"/>
      <c r="B54" s="314" t="s">
        <v>1038</v>
      </c>
      <c r="C54" s="777"/>
      <c r="D54" s="777"/>
      <c r="E54" s="777"/>
      <c r="F54" s="777"/>
      <c r="G54" s="777">
        <v>0.06580156788194719</v>
      </c>
      <c r="H54" s="777">
        <v>0.056747266593753024</v>
      </c>
      <c r="I54" s="777"/>
      <c r="J54" s="777"/>
      <c r="K54" s="780"/>
      <c r="L54" s="777"/>
      <c r="M54" s="777"/>
      <c r="N54" s="777"/>
      <c r="O54" s="777"/>
      <c r="P54" s="777"/>
      <c r="Q54" s="777"/>
      <c r="R54" s="777"/>
      <c r="S54" s="777">
        <v>0.007800965757043218</v>
      </c>
      <c r="T54" s="777">
        <v>0.004323494698336573</v>
      </c>
      <c r="U54" s="777">
        <v>0.013386428648708627</v>
      </c>
      <c r="V54" s="777"/>
      <c r="W54" s="777">
        <v>0.0618919275044925</v>
      </c>
      <c r="X54" s="777">
        <v>0.03337794311491944</v>
      </c>
      <c r="Y54" s="777"/>
      <c r="Z54" s="777"/>
      <c r="AA54" s="777"/>
      <c r="AB54" s="777"/>
      <c r="AC54" s="777"/>
      <c r="AD54" s="777"/>
      <c r="AE54" s="777"/>
      <c r="AF54" s="777"/>
      <c r="AG54" s="779">
        <f>(AH54/AH146)</f>
        <v>0.009365772231953744</v>
      </c>
      <c r="AH54" s="709">
        <v>7315117.96</v>
      </c>
    </row>
    <row r="55" spans="1:34" ht="15">
      <c r="A55" s="776"/>
      <c r="B55" s="314" t="s">
        <v>792</v>
      </c>
      <c r="C55" s="777"/>
      <c r="D55" s="777">
        <v>0.010050535762219509</v>
      </c>
      <c r="E55" s="777">
        <v>0.003318684528724619</v>
      </c>
      <c r="F55" s="777"/>
      <c r="G55" s="777"/>
      <c r="H55" s="777"/>
      <c r="I55" s="777"/>
      <c r="J55" s="777"/>
      <c r="K55" s="780"/>
      <c r="L55" s="777"/>
      <c r="M55" s="777"/>
      <c r="N55" s="777"/>
      <c r="O55" s="777"/>
      <c r="P55" s="777"/>
      <c r="Q55" s="777"/>
      <c r="R55" s="777"/>
      <c r="S55" s="777">
        <v>0.02952644968165929</v>
      </c>
      <c r="T55" s="777">
        <v>0.02139948678543342</v>
      </c>
      <c r="U55" s="777">
        <v>0.020670155064481187</v>
      </c>
      <c r="V55" s="777"/>
      <c r="W55" s="777"/>
      <c r="X55" s="777"/>
      <c r="Y55" s="777"/>
      <c r="Z55" s="777"/>
      <c r="AA55" s="777"/>
      <c r="AB55" s="777"/>
      <c r="AC55" s="777"/>
      <c r="AD55" s="777"/>
      <c r="AE55" s="777"/>
      <c r="AF55" s="777"/>
      <c r="AG55" s="779">
        <f>(AH55/AH146)</f>
        <v>0.0037175780297473856</v>
      </c>
      <c r="AH55" s="709">
        <v>2903607</v>
      </c>
    </row>
    <row r="56" spans="1:34" ht="15">
      <c r="A56" s="776"/>
      <c r="B56" s="314" t="s">
        <v>1373</v>
      </c>
      <c r="C56" s="777"/>
      <c r="D56" s="777"/>
      <c r="E56" s="777"/>
      <c r="F56" s="777"/>
      <c r="G56" s="777"/>
      <c r="H56" s="777"/>
      <c r="I56" s="777"/>
      <c r="J56" s="777"/>
      <c r="K56" s="780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777"/>
      <c r="Y56" s="777">
        <v>0.021282983630278963</v>
      </c>
      <c r="Z56" s="777">
        <v>0.037229757376818794</v>
      </c>
      <c r="AA56" s="777">
        <v>0.07190683559186503</v>
      </c>
      <c r="AB56" s="777"/>
      <c r="AC56" s="777"/>
      <c r="AD56" s="777"/>
      <c r="AE56" s="777"/>
      <c r="AF56" s="777"/>
      <c r="AG56" s="779">
        <f>(AH56/AH146)</f>
        <v>0.003680624873402744</v>
      </c>
      <c r="AH56" s="709">
        <v>2874744.81</v>
      </c>
    </row>
    <row r="57" spans="1:34" ht="15">
      <c r="A57" s="776"/>
      <c r="B57" s="314" t="s">
        <v>787</v>
      </c>
      <c r="C57" s="777"/>
      <c r="D57" s="777"/>
      <c r="E57" s="777"/>
      <c r="F57" s="777"/>
      <c r="G57" s="777"/>
      <c r="H57" s="777"/>
      <c r="I57" s="777">
        <v>0.02191351273389096</v>
      </c>
      <c r="J57" s="777"/>
      <c r="K57" s="780">
        <v>0.01413215712343134</v>
      </c>
      <c r="L57" s="777"/>
      <c r="M57" s="777"/>
      <c r="N57" s="777"/>
      <c r="O57" s="777">
        <v>0.03583209249621678</v>
      </c>
      <c r="P57" s="777"/>
      <c r="Q57" s="777"/>
      <c r="R57" s="777">
        <v>0.010422382171889559</v>
      </c>
      <c r="S57" s="777"/>
      <c r="T57" s="777"/>
      <c r="U57" s="777"/>
      <c r="V57" s="777">
        <v>0.01413956402468268</v>
      </c>
      <c r="W57" s="777"/>
      <c r="X57" s="777"/>
      <c r="Y57" s="777"/>
      <c r="Z57" s="777"/>
      <c r="AA57" s="777"/>
      <c r="AB57" s="777"/>
      <c r="AC57" s="777"/>
      <c r="AD57" s="777">
        <v>0.006158769847323723</v>
      </c>
      <c r="AE57" s="777"/>
      <c r="AF57" s="777"/>
      <c r="AG57" s="779">
        <f>(AH57/AH146)</f>
        <v>0.003509096689868675</v>
      </c>
      <c r="AH57" s="709">
        <v>2740773.06</v>
      </c>
    </row>
    <row r="58" spans="1:34" ht="15">
      <c r="A58" s="776"/>
      <c r="B58" s="314" t="s">
        <v>333</v>
      </c>
      <c r="C58" s="777"/>
      <c r="D58" s="777"/>
      <c r="E58" s="777"/>
      <c r="F58" s="777"/>
      <c r="G58" s="777"/>
      <c r="H58" s="777"/>
      <c r="I58" s="777">
        <v>0.011367404686170587</v>
      </c>
      <c r="J58" s="777"/>
      <c r="K58" s="780"/>
      <c r="L58" s="777"/>
      <c r="M58" s="777"/>
      <c r="N58" s="777"/>
      <c r="O58" s="777"/>
      <c r="P58" s="777"/>
      <c r="Q58" s="777"/>
      <c r="R58" s="777">
        <v>0.01565929635875116</v>
      </c>
      <c r="S58" s="777"/>
      <c r="T58" s="777"/>
      <c r="U58" s="777"/>
      <c r="V58" s="777">
        <v>0.03770519061162397</v>
      </c>
      <c r="W58" s="777"/>
      <c r="X58" s="777"/>
      <c r="Y58" s="777"/>
      <c r="Z58" s="777"/>
      <c r="AA58" s="777"/>
      <c r="AB58" s="777">
        <v>0.003001281282741897</v>
      </c>
      <c r="AC58" s="777"/>
      <c r="AD58" s="777">
        <v>0.007806362464639143</v>
      </c>
      <c r="AE58" s="777"/>
      <c r="AF58" s="777"/>
      <c r="AG58" s="779">
        <f>(AH58/AH146)</f>
        <v>0.003017480675501567</v>
      </c>
      <c r="AH58" s="709">
        <v>2356797.34</v>
      </c>
    </row>
    <row r="59" spans="1:34" ht="15">
      <c r="A59" s="776"/>
      <c r="B59" s="314" t="s">
        <v>1172</v>
      </c>
      <c r="C59" s="777">
        <v>0.020828200457889787</v>
      </c>
      <c r="D59" s="777">
        <v>0.012773911702238199</v>
      </c>
      <c r="E59" s="777">
        <v>0.005623923492300211</v>
      </c>
      <c r="F59" s="777">
        <v>0.016591588962579017</v>
      </c>
      <c r="G59" s="777"/>
      <c r="H59" s="777">
        <v>0.03409715570648002</v>
      </c>
      <c r="I59" s="777">
        <v>0.017989333756503037</v>
      </c>
      <c r="J59" s="777"/>
      <c r="K59" s="780"/>
      <c r="L59" s="777"/>
      <c r="M59" s="777"/>
      <c r="N59" s="777"/>
      <c r="O59" s="777"/>
      <c r="P59" s="777"/>
      <c r="Q59" s="777"/>
      <c r="R59" s="777">
        <v>0.005564549357609396</v>
      </c>
      <c r="S59" s="777"/>
      <c r="T59" s="777"/>
      <c r="U59" s="777"/>
      <c r="V59" s="777">
        <v>0.01686054501956484</v>
      </c>
      <c r="W59" s="777"/>
      <c r="X59" s="777"/>
      <c r="Y59" s="777"/>
      <c r="Z59" s="777">
        <v>0.03967219506245666</v>
      </c>
      <c r="AA59" s="777">
        <v>0.05262554057661004</v>
      </c>
      <c r="AB59" s="777">
        <v>0.012783033047566098</v>
      </c>
      <c r="AC59" s="777"/>
      <c r="AD59" s="777">
        <v>0.01691673295331583</v>
      </c>
      <c r="AE59" s="777"/>
      <c r="AF59" s="777"/>
      <c r="AG59" s="779">
        <f>(AH59/AH146)</f>
        <v>0.007136485029341544</v>
      </c>
      <c r="AH59" s="709">
        <v>5573937.58</v>
      </c>
    </row>
    <row r="60" spans="1:34" ht="15">
      <c r="A60" s="776"/>
      <c r="B60" s="314" t="s">
        <v>1374</v>
      </c>
      <c r="C60" s="777"/>
      <c r="D60" s="777">
        <v>0.03982532155574268</v>
      </c>
      <c r="E60" s="777">
        <v>0.028492342118708575</v>
      </c>
      <c r="F60" s="777"/>
      <c r="G60" s="777">
        <v>0.08912594754724695</v>
      </c>
      <c r="H60" s="777">
        <v>0.08258153784450485</v>
      </c>
      <c r="I60" s="777"/>
      <c r="J60" s="777"/>
      <c r="K60" s="780"/>
      <c r="L60" s="777"/>
      <c r="M60" s="777"/>
      <c r="N60" s="777"/>
      <c r="O60" s="777"/>
      <c r="P60" s="777"/>
      <c r="Q60" s="777"/>
      <c r="R60" s="777"/>
      <c r="S60" s="777">
        <v>0.026999716864504992</v>
      </c>
      <c r="T60" s="777"/>
      <c r="U60" s="777">
        <v>0.03251506067087934</v>
      </c>
      <c r="V60" s="777"/>
      <c r="W60" s="777"/>
      <c r="X60" s="777">
        <v>0.02527851393309139</v>
      </c>
      <c r="Y60" s="777"/>
      <c r="Z60" s="777"/>
      <c r="AA60" s="777"/>
      <c r="AB60" s="777"/>
      <c r="AC60" s="777">
        <v>0.024789117746533924</v>
      </c>
      <c r="AD60" s="777"/>
      <c r="AE60" s="777"/>
      <c r="AF60" s="777"/>
      <c r="AG60" s="779">
        <f>(AH60/AH146)</f>
        <v>0.011210154130293954</v>
      </c>
      <c r="AH60" s="709">
        <v>8755668.81</v>
      </c>
    </row>
    <row r="61" spans="1:34" ht="15">
      <c r="A61" s="776"/>
      <c r="B61" s="314" t="s">
        <v>1241</v>
      </c>
      <c r="C61" s="777"/>
      <c r="D61" s="777"/>
      <c r="E61" s="777"/>
      <c r="F61" s="777"/>
      <c r="G61" s="777"/>
      <c r="H61" s="777"/>
      <c r="I61" s="777"/>
      <c r="J61" s="777"/>
      <c r="K61" s="780"/>
      <c r="L61" s="777"/>
      <c r="M61" s="777"/>
      <c r="N61" s="777"/>
      <c r="O61" s="777"/>
      <c r="P61" s="777"/>
      <c r="Q61" s="777"/>
      <c r="R61" s="777">
        <v>0.002343809460884755</v>
      </c>
      <c r="S61" s="777"/>
      <c r="T61" s="777"/>
      <c r="U61" s="777"/>
      <c r="V61" s="777">
        <v>0.00927863701582462</v>
      </c>
      <c r="W61" s="777"/>
      <c r="X61" s="777"/>
      <c r="Y61" s="777">
        <v>0.013719021156958607</v>
      </c>
      <c r="Z61" s="777">
        <v>0.0333424770120161</v>
      </c>
      <c r="AA61" s="777">
        <v>0.024810442145949532</v>
      </c>
      <c r="AB61" s="777">
        <v>0.0018442133269007033</v>
      </c>
      <c r="AC61" s="777">
        <v>0.004348759495165902</v>
      </c>
      <c r="AD61" s="777">
        <v>0.03241417871267317</v>
      </c>
      <c r="AE61" s="777"/>
      <c r="AF61" s="777"/>
      <c r="AG61" s="779">
        <f>(AH61/AH146)</f>
        <v>0.003933371967281744</v>
      </c>
      <c r="AH61" s="709">
        <v>3072152.43</v>
      </c>
    </row>
    <row r="62" spans="1:34" ht="409.5" customHeight="1" hidden="1">
      <c r="A62" s="776"/>
      <c r="B62" s="314"/>
      <c r="C62" s="777"/>
      <c r="D62" s="777"/>
      <c r="E62" s="777"/>
      <c r="F62" s="777"/>
      <c r="G62" s="777"/>
      <c r="H62" s="777"/>
      <c r="I62" s="777"/>
      <c r="J62" s="777"/>
      <c r="K62" s="780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777"/>
      <c r="Y62" s="777"/>
      <c r="Z62" s="777"/>
      <c r="AA62" s="777"/>
      <c r="AB62" s="777"/>
      <c r="AC62" s="777"/>
      <c r="AD62" s="777"/>
      <c r="AE62" s="777"/>
      <c r="AF62" s="777"/>
      <c r="AG62" s="779">
        <f>(AH62/AH146)</f>
        <v>0</v>
      </c>
      <c r="AH62" s="709"/>
    </row>
    <row r="63" spans="1:34" ht="409.5" customHeight="1" hidden="1">
      <c r="A63" s="776"/>
      <c r="B63" s="314"/>
      <c r="C63" s="777"/>
      <c r="D63" s="777"/>
      <c r="E63" s="777"/>
      <c r="F63" s="777"/>
      <c r="G63" s="777"/>
      <c r="H63" s="777"/>
      <c r="I63" s="777"/>
      <c r="J63" s="777"/>
      <c r="K63" s="780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777"/>
      <c r="Y63" s="777"/>
      <c r="Z63" s="777"/>
      <c r="AA63" s="777"/>
      <c r="AB63" s="777"/>
      <c r="AC63" s="777"/>
      <c r="AD63" s="777"/>
      <c r="AE63" s="777"/>
      <c r="AF63" s="777"/>
      <c r="AG63" s="779">
        <f>(AH63/AH146)</f>
        <v>0</v>
      </c>
      <c r="AH63" s="709"/>
    </row>
    <row r="64" spans="1:34" ht="409.5" customHeight="1" hidden="1">
      <c r="A64" s="776"/>
      <c r="B64" s="314"/>
      <c r="C64" s="777"/>
      <c r="D64" s="777"/>
      <c r="E64" s="777"/>
      <c r="F64" s="777"/>
      <c r="G64" s="777"/>
      <c r="H64" s="777"/>
      <c r="I64" s="777"/>
      <c r="J64" s="777"/>
      <c r="K64" s="780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777"/>
      <c r="W64" s="777"/>
      <c r="X64" s="777"/>
      <c r="Y64" s="777"/>
      <c r="Z64" s="777"/>
      <c r="AA64" s="777"/>
      <c r="AB64" s="777"/>
      <c r="AC64" s="777"/>
      <c r="AD64" s="777"/>
      <c r="AE64" s="777"/>
      <c r="AF64" s="777"/>
      <c r="AG64" s="779">
        <f>(AH64/AH146)</f>
        <v>0</v>
      </c>
      <c r="AH64" s="709"/>
    </row>
    <row r="65" spans="1:34" ht="409.5" customHeight="1" hidden="1">
      <c r="A65" s="776"/>
      <c r="B65" s="314"/>
      <c r="C65" s="777"/>
      <c r="D65" s="777"/>
      <c r="E65" s="777"/>
      <c r="F65" s="777"/>
      <c r="G65" s="777"/>
      <c r="H65" s="777"/>
      <c r="I65" s="777"/>
      <c r="J65" s="777"/>
      <c r="K65" s="780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777"/>
      <c r="Y65" s="777"/>
      <c r="Z65" s="777"/>
      <c r="AA65" s="777"/>
      <c r="AB65" s="777"/>
      <c r="AC65" s="777"/>
      <c r="AD65" s="777"/>
      <c r="AE65" s="777"/>
      <c r="AF65" s="777"/>
      <c r="AG65" s="779">
        <f>(AH65/AH146)</f>
        <v>0</v>
      </c>
      <c r="AH65" s="709"/>
    </row>
    <row r="66" spans="1:34" ht="409.5" customHeight="1" hidden="1">
      <c r="A66" s="776"/>
      <c r="B66" s="314"/>
      <c r="C66" s="777"/>
      <c r="D66" s="777"/>
      <c r="E66" s="777"/>
      <c r="F66" s="777"/>
      <c r="G66" s="777"/>
      <c r="H66" s="777"/>
      <c r="I66" s="777"/>
      <c r="J66" s="777"/>
      <c r="K66" s="780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777"/>
      <c r="Y66" s="777"/>
      <c r="Z66" s="777"/>
      <c r="AA66" s="777"/>
      <c r="AB66" s="777"/>
      <c r="AC66" s="777"/>
      <c r="AD66" s="777"/>
      <c r="AE66" s="777"/>
      <c r="AF66" s="777"/>
      <c r="AG66" s="779">
        <f>(AH66/AH146)</f>
        <v>0</v>
      </c>
      <c r="AH66" s="709"/>
    </row>
    <row r="67" spans="1:34" ht="409.5" customHeight="1" hidden="1">
      <c r="A67" s="776"/>
      <c r="B67" s="314"/>
      <c r="C67" s="777"/>
      <c r="D67" s="777"/>
      <c r="E67" s="777"/>
      <c r="F67" s="777"/>
      <c r="G67" s="777"/>
      <c r="H67" s="777"/>
      <c r="I67" s="777"/>
      <c r="J67" s="777"/>
      <c r="K67" s="780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777"/>
      <c r="Y67" s="777"/>
      <c r="Z67" s="777"/>
      <c r="AA67" s="777"/>
      <c r="AB67" s="777"/>
      <c r="AC67" s="777"/>
      <c r="AD67" s="777"/>
      <c r="AE67" s="777"/>
      <c r="AF67" s="777"/>
      <c r="AG67" s="779">
        <f>(AH67/AH146)</f>
        <v>0</v>
      </c>
      <c r="AH67" s="709"/>
    </row>
    <row r="68" spans="1:34" ht="409.5" customHeight="1" hidden="1">
      <c r="A68" s="776"/>
      <c r="B68" s="314"/>
      <c r="C68" s="777"/>
      <c r="D68" s="777"/>
      <c r="E68" s="777"/>
      <c r="F68" s="777"/>
      <c r="G68" s="777"/>
      <c r="H68" s="777"/>
      <c r="I68" s="777"/>
      <c r="J68" s="777"/>
      <c r="K68" s="780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777"/>
      <c r="Y68" s="777"/>
      <c r="Z68" s="777"/>
      <c r="AA68" s="777"/>
      <c r="AB68" s="777"/>
      <c r="AC68" s="777"/>
      <c r="AD68" s="777"/>
      <c r="AE68" s="777"/>
      <c r="AF68" s="777"/>
      <c r="AG68" s="779">
        <f>(AH68/AH146)</f>
        <v>0</v>
      </c>
      <c r="AH68" s="709"/>
    </row>
    <row r="69" spans="1:34" ht="409.5" customHeight="1" hidden="1">
      <c r="A69" s="776"/>
      <c r="B69" s="314"/>
      <c r="C69" s="777"/>
      <c r="D69" s="777"/>
      <c r="E69" s="777"/>
      <c r="F69" s="777"/>
      <c r="G69" s="777"/>
      <c r="H69" s="777"/>
      <c r="I69" s="777"/>
      <c r="J69" s="777"/>
      <c r="K69" s="780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777"/>
      <c r="Y69" s="777"/>
      <c r="Z69" s="777"/>
      <c r="AA69" s="777"/>
      <c r="AB69" s="777"/>
      <c r="AC69" s="777"/>
      <c r="AD69" s="777"/>
      <c r="AE69" s="777"/>
      <c r="AF69" s="777"/>
      <c r="AG69" s="779">
        <f>(AH69/AH146)</f>
        <v>0</v>
      </c>
      <c r="AH69" s="709"/>
    </row>
    <row r="70" spans="1:34" ht="409.5" customHeight="1" hidden="1">
      <c r="A70" s="776"/>
      <c r="B70" s="314"/>
      <c r="C70" s="777"/>
      <c r="D70" s="777"/>
      <c r="E70" s="777"/>
      <c r="F70" s="777"/>
      <c r="G70" s="777"/>
      <c r="H70" s="777"/>
      <c r="I70" s="777"/>
      <c r="J70" s="777"/>
      <c r="K70" s="780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777"/>
      <c r="Y70" s="777"/>
      <c r="Z70" s="777"/>
      <c r="AA70" s="777"/>
      <c r="AB70" s="777"/>
      <c r="AC70" s="777"/>
      <c r="AD70" s="777"/>
      <c r="AE70" s="777"/>
      <c r="AF70" s="777"/>
      <c r="AG70" s="779">
        <f>(AH70/AH146)</f>
        <v>0</v>
      </c>
      <c r="AH70" s="709"/>
    </row>
    <row r="71" spans="1:34" ht="409.5" customHeight="1" hidden="1">
      <c r="A71" s="776"/>
      <c r="B71" s="314"/>
      <c r="C71" s="777"/>
      <c r="D71" s="777"/>
      <c r="E71" s="777"/>
      <c r="F71" s="777"/>
      <c r="G71" s="777"/>
      <c r="H71" s="777"/>
      <c r="I71" s="777"/>
      <c r="J71" s="777"/>
      <c r="K71" s="780"/>
      <c r="L71" s="777"/>
      <c r="M71" s="777"/>
      <c r="N71" s="777"/>
      <c r="O71" s="777"/>
      <c r="P71" s="777"/>
      <c r="Q71" s="777"/>
      <c r="R71" s="777"/>
      <c r="S71" s="777"/>
      <c r="T71" s="777"/>
      <c r="U71" s="777"/>
      <c r="V71" s="777"/>
      <c r="W71" s="777"/>
      <c r="X71" s="777"/>
      <c r="Y71" s="777"/>
      <c r="Z71" s="777"/>
      <c r="AA71" s="777"/>
      <c r="AB71" s="777"/>
      <c r="AC71" s="777"/>
      <c r="AD71" s="777"/>
      <c r="AE71" s="777"/>
      <c r="AF71" s="777"/>
      <c r="AG71" s="779">
        <f>(AH71/AH146)</f>
        <v>0</v>
      </c>
      <c r="AH71" s="709"/>
    </row>
    <row r="72" spans="1:34" ht="15">
      <c r="A72" s="772" t="s">
        <v>650</v>
      </c>
      <c r="B72" s="773"/>
      <c r="C72" s="774">
        <f aca="true" t="shared" si="3" ref="C72:AF72">IF(SUM(C73:C74)=0,"",SUM(C73:C74))</f>
      </c>
      <c r="D72" s="774">
        <f t="shared" si="3"/>
      </c>
      <c r="E72" s="774">
        <f t="shared" si="3"/>
      </c>
      <c r="F72" s="774">
        <f t="shared" si="3"/>
      </c>
      <c r="G72" s="774">
        <f t="shared" si="3"/>
      </c>
      <c r="H72" s="774">
        <f t="shared" si="3"/>
      </c>
      <c r="I72" s="774">
        <f t="shared" si="3"/>
      </c>
      <c r="J72" s="774">
        <f t="shared" si="3"/>
      </c>
      <c r="K72" s="774">
        <f t="shared" si="3"/>
      </c>
      <c r="L72" s="774">
        <f t="shared" si="3"/>
      </c>
      <c r="M72" s="774">
        <f t="shared" si="3"/>
      </c>
      <c r="N72" s="774">
        <f t="shared" si="3"/>
      </c>
      <c r="O72" s="774">
        <f t="shared" si="3"/>
      </c>
      <c r="P72" s="774">
        <f t="shared" si="3"/>
      </c>
      <c r="Q72" s="774">
        <f t="shared" si="3"/>
      </c>
      <c r="R72" s="774">
        <f t="shared" si="3"/>
      </c>
      <c r="S72" s="774">
        <f t="shared" si="3"/>
      </c>
      <c r="T72" s="774">
        <f t="shared" si="3"/>
      </c>
      <c r="U72" s="774">
        <f t="shared" si="3"/>
      </c>
      <c r="V72" s="774">
        <f t="shared" si="3"/>
      </c>
      <c r="W72" s="774">
        <f t="shared" si="3"/>
      </c>
      <c r="X72" s="774">
        <f t="shared" si="3"/>
      </c>
      <c r="Y72" s="774">
        <f t="shared" si="3"/>
      </c>
      <c r="Z72" s="774">
        <f t="shared" si="3"/>
      </c>
      <c r="AA72" s="774">
        <f t="shared" si="3"/>
      </c>
      <c r="AB72" s="774">
        <f t="shared" si="3"/>
      </c>
      <c r="AC72" s="774">
        <f t="shared" si="3"/>
        <v>0.017261553003355152</v>
      </c>
      <c r="AD72" s="774">
        <f t="shared" si="3"/>
      </c>
      <c r="AE72" s="774">
        <f t="shared" si="3"/>
      </c>
      <c r="AF72" s="774">
        <f t="shared" si="3"/>
      </c>
      <c r="AG72" s="775">
        <f>SUM(AG73:AG74)</f>
        <v>0.0005214318503688615</v>
      </c>
      <c r="AH72" s="709"/>
    </row>
    <row r="73" spans="1:34" ht="15">
      <c r="A73" s="776"/>
      <c r="B73" s="314" t="s">
        <v>651</v>
      </c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  <c r="W73" s="777"/>
      <c r="X73" s="777"/>
      <c r="Y73" s="777"/>
      <c r="Z73" s="777"/>
      <c r="AA73" s="777"/>
      <c r="AB73" s="777"/>
      <c r="AC73" s="777">
        <v>0.017261553003355152</v>
      </c>
      <c r="AD73" s="777"/>
      <c r="AE73" s="777"/>
      <c r="AF73" s="777"/>
      <c r="AG73" s="779">
        <f>(AH73/AH146)</f>
        <v>0.0005214318503688615</v>
      </c>
      <c r="AH73" s="709">
        <v>407263.32</v>
      </c>
    </row>
    <row r="74" spans="1:34" ht="409.5" customHeight="1" hidden="1">
      <c r="A74" s="776"/>
      <c r="B74" s="314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9">
        <f>(AH74/AH146)</f>
        <v>0</v>
      </c>
      <c r="AH74" s="709"/>
    </row>
    <row r="75" spans="1:34" ht="15">
      <c r="A75" s="772" t="s">
        <v>492</v>
      </c>
      <c r="B75" s="773"/>
      <c r="C75" s="774">
        <f aca="true" t="shared" si="4" ref="C75:AF75">IF(SUM(C76:C77)=0,"",SUM(C76:C77))</f>
        <v>0.04146574104300679</v>
      </c>
      <c r="D75" s="774">
        <f t="shared" si="4"/>
      </c>
      <c r="E75" s="774">
        <f t="shared" si="4"/>
      </c>
      <c r="F75" s="774">
        <f t="shared" si="4"/>
        <v>0.07129164901126094</v>
      </c>
      <c r="G75" s="774">
        <f t="shared" si="4"/>
      </c>
      <c r="H75" s="774">
        <f t="shared" si="4"/>
        <v>0.05176228491414257</v>
      </c>
      <c r="I75" s="774">
        <f t="shared" si="4"/>
        <v>0.02886293496522088</v>
      </c>
      <c r="J75" s="774">
        <f t="shared" si="4"/>
      </c>
      <c r="K75" s="774">
        <f t="shared" si="4"/>
        <v>0.6189726883276453</v>
      </c>
      <c r="L75" s="774">
        <f t="shared" si="4"/>
        <v>0.371871173659879</v>
      </c>
      <c r="M75" s="774">
        <f t="shared" si="4"/>
        <v>0.2892158731442892</v>
      </c>
      <c r="N75" s="774">
        <f t="shared" si="4"/>
      </c>
      <c r="O75" s="774">
        <f t="shared" si="4"/>
        <v>0.1226836151829903</v>
      </c>
      <c r="P75" s="774">
        <f t="shared" si="4"/>
      </c>
      <c r="Q75" s="774">
        <f t="shared" si="4"/>
      </c>
      <c r="R75" s="774">
        <f t="shared" si="4"/>
        <v>0.044122451457507705</v>
      </c>
      <c r="S75" s="774">
        <f t="shared" si="4"/>
        <v>0.031028535813791454</v>
      </c>
      <c r="T75" s="774">
        <f t="shared" si="4"/>
        <v>0.029243053945842663</v>
      </c>
      <c r="U75" s="774">
        <f t="shared" si="4"/>
        <v>0.01644460379934296</v>
      </c>
      <c r="V75" s="774">
        <f t="shared" si="4"/>
        <v>0.09853105699540196</v>
      </c>
      <c r="W75" s="774">
        <f t="shared" si="4"/>
      </c>
      <c r="X75" s="774">
        <f t="shared" si="4"/>
      </c>
      <c r="Y75" s="774">
        <f t="shared" si="4"/>
        <v>0.01929498606201317</v>
      </c>
      <c r="Z75" s="774">
        <f t="shared" si="4"/>
        <v>0.01540183320619095</v>
      </c>
      <c r="AA75" s="774">
        <f t="shared" si="4"/>
      </c>
      <c r="AB75" s="774">
        <f t="shared" si="4"/>
        <v>0.005560458187067845</v>
      </c>
      <c r="AC75" s="774">
        <f t="shared" si="4"/>
      </c>
      <c r="AD75" s="774">
        <f t="shared" si="4"/>
        <v>0.003125837209788417</v>
      </c>
      <c r="AE75" s="774">
        <f t="shared" si="4"/>
      </c>
      <c r="AF75" s="774">
        <f t="shared" si="4"/>
      </c>
      <c r="AG75" s="775">
        <f>SUM(AG76:AG77)</f>
        <v>0.06486861038369626</v>
      </c>
      <c r="AH75" s="709"/>
    </row>
    <row r="76" spans="1:34" ht="15">
      <c r="A76" s="776"/>
      <c r="B76" s="314" t="s">
        <v>493</v>
      </c>
      <c r="C76" s="777">
        <v>0.04146574104300679</v>
      </c>
      <c r="D76" s="777"/>
      <c r="E76" s="777"/>
      <c r="F76" s="777">
        <v>0.07129164901126094</v>
      </c>
      <c r="G76" s="777"/>
      <c r="H76" s="777">
        <v>0.05176228491414257</v>
      </c>
      <c r="I76" s="777">
        <v>0.02886293496522088</v>
      </c>
      <c r="J76" s="777"/>
      <c r="K76" s="777">
        <v>0.6189726883276453</v>
      </c>
      <c r="L76" s="777">
        <v>0.371871173659879</v>
      </c>
      <c r="M76" s="777">
        <v>0.2892158731442892</v>
      </c>
      <c r="N76" s="777"/>
      <c r="O76" s="777">
        <v>0.1226836151829903</v>
      </c>
      <c r="P76" s="777"/>
      <c r="Q76" s="777"/>
      <c r="R76" s="777">
        <v>0.044122451457507705</v>
      </c>
      <c r="S76" s="777">
        <v>0.031028535813791454</v>
      </c>
      <c r="T76" s="777">
        <v>0.029243053945842663</v>
      </c>
      <c r="U76" s="777">
        <v>0.01644460379934296</v>
      </c>
      <c r="V76" s="777">
        <v>0.09853105699540196</v>
      </c>
      <c r="W76" s="777"/>
      <c r="X76" s="777"/>
      <c r="Y76" s="777">
        <v>0.01929498606201317</v>
      </c>
      <c r="Z76" s="777">
        <v>0.01540183320619095</v>
      </c>
      <c r="AA76" s="777"/>
      <c r="AB76" s="777">
        <v>0.005560458187067845</v>
      </c>
      <c r="AC76" s="777"/>
      <c r="AD76" s="777">
        <v>0.003125837209788417</v>
      </c>
      <c r="AE76" s="777"/>
      <c r="AF76" s="777"/>
      <c r="AG76" s="779">
        <f>(AH76/AH146)</f>
        <v>0.06486861038369626</v>
      </c>
      <c r="AH76" s="709">
        <v>50665500.41</v>
      </c>
    </row>
    <row r="77" spans="1:34" ht="409.5" customHeight="1" hidden="1">
      <c r="A77" s="776"/>
      <c r="B77" s="314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777"/>
      <c r="X77" s="777"/>
      <c r="Y77" s="777"/>
      <c r="Z77" s="777"/>
      <c r="AA77" s="777"/>
      <c r="AB77" s="777"/>
      <c r="AC77" s="777"/>
      <c r="AD77" s="777"/>
      <c r="AE77" s="777"/>
      <c r="AF77" s="777"/>
      <c r="AG77" s="779">
        <f>(AH77/AH146)</f>
        <v>0</v>
      </c>
      <c r="AH77" s="709"/>
    </row>
    <row r="78" spans="1:34" ht="15">
      <c r="A78" s="772" t="s">
        <v>494</v>
      </c>
      <c r="B78" s="773"/>
      <c r="C78" s="774">
        <f aca="true" t="shared" si="5" ref="C78:AF78">IF(SUM(C79:C80)=0,"",SUM(C79:C80))</f>
      </c>
      <c r="D78" s="774">
        <f t="shared" si="5"/>
      </c>
      <c r="E78" s="774">
        <f t="shared" si="5"/>
        <v>0.0030319893484774926</v>
      </c>
      <c r="F78" s="774">
        <f t="shared" si="5"/>
        <v>0.0018902428715528539</v>
      </c>
      <c r="G78" s="774">
        <f t="shared" si="5"/>
      </c>
      <c r="H78" s="774">
        <f t="shared" si="5"/>
      </c>
      <c r="I78" s="774">
        <f t="shared" si="5"/>
        <v>0.0038949478962318988</v>
      </c>
      <c r="J78" s="774">
        <f t="shared" si="5"/>
      </c>
      <c r="K78" s="774">
        <f t="shared" si="5"/>
        <v>0.10425206635320598</v>
      </c>
      <c r="L78" s="774">
        <f t="shared" si="5"/>
        <v>0.11062070416551677</v>
      </c>
      <c r="M78" s="774">
        <f t="shared" si="5"/>
      </c>
      <c r="N78" s="774">
        <f t="shared" si="5"/>
        <v>0.07467548288832421</v>
      </c>
      <c r="O78" s="774">
        <f t="shared" si="5"/>
      </c>
      <c r="P78" s="774">
        <f t="shared" si="5"/>
      </c>
      <c r="Q78" s="774">
        <f t="shared" si="5"/>
      </c>
      <c r="R78" s="774">
        <f t="shared" si="5"/>
        <v>0.0072015027586612365</v>
      </c>
      <c r="S78" s="774">
        <f t="shared" si="5"/>
      </c>
      <c r="T78" s="774">
        <f t="shared" si="5"/>
      </c>
      <c r="U78" s="774">
        <f t="shared" si="5"/>
      </c>
      <c r="V78" s="774">
        <f t="shared" si="5"/>
      </c>
      <c r="W78" s="774">
        <f t="shared" si="5"/>
      </c>
      <c r="X78" s="774">
        <f t="shared" si="5"/>
      </c>
      <c r="Y78" s="774">
        <f t="shared" si="5"/>
      </c>
      <c r="Z78" s="774">
        <f t="shared" si="5"/>
      </c>
      <c r="AA78" s="774">
        <f t="shared" si="5"/>
      </c>
      <c r="AB78" s="774">
        <f t="shared" si="5"/>
      </c>
      <c r="AC78" s="774">
        <f t="shared" si="5"/>
      </c>
      <c r="AD78" s="774">
        <f t="shared" si="5"/>
      </c>
      <c r="AE78" s="774">
        <f t="shared" si="5"/>
      </c>
      <c r="AF78" s="774">
        <f t="shared" si="5"/>
        <v>0.13803722501112675</v>
      </c>
      <c r="AG78" s="775">
        <f>SUM(AG79:AG80)</f>
        <v>0.010982201785563342</v>
      </c>
      <c r="AH78" s="709"/>
    </row>
    <row r="79" spans="1:34" ht="15">
      <c r="A79" s="776"/>
      <c r="B79" s="314" t="s">
        <v>493</v>
      </c>
      <c r="C79" s="777"/>
      <c r="D79" s="777"/>
      <c r="E79" s="777">
        <v>0.0030319893484774926</v>
      </c>
      <c r="F79" s="777">
        <v>0.0018902428715528539</v>
      </c>
      <c r="G79" s="777"/>
      <c r="H79" s="777"/>
      <c r="I79" s="777">
        <v>0.0038949478962318988</v>
      </c>
      <c r="J79" s="777"/>
      <c r="K79" s="777">
        <v>0.10425206635320598</v>
      </c>
      <c r="L79" s="777">
        <v>0.11062070416551677</v>
      </c>
      <c r="M79" s="777"/>
      <c r="N79" s="777">
        <v>0.07467548288832421</v>
      </c>
      <c r="O79" s="777"/>
      <c r="P79" s="777"/>
      <c r="Q79" s="777"/>
      <c r="R79" s="777">
        <v>0.0072015027586612365</v>
      </c>
      <c r="S79" s="777"/>
      <c r="T79" s="777"/>
      <c r="U79" s="777"/>
      <c r="V79" s="777"/>
      <c r="W79" s="777"/>
      <c r="X79" s="777"/>
      <c r="Y79" s="777"/>
      <c r="Z79" s="777"/>
      <c r="AA79" s="777"/>
      <c r="AB79" s="777"/>
      <c r="AC79" s="777"/>
      <c r="AD79" s="777"/>
      <c r="AE79" s="777"/>
      <c r="AF79" s="777">
        <v>0.13803722501112675</v>
      </c>
      <c r="AG79" s="779">
        <f>(AH79/AH146)</f>
        <v>0.010982201785563342</v>
      </c>
      <c r="AH79" s="709">
        <v>8577627.08</v>
      </c>
    </row>
    <row r="80" spans="1:34" ht="409.5" customHeight="1" hidden="1">
      <c r="A80" s="776"/>
      <c r="B80" s="314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777"/>
      <c r="O80" s="777"/>
      <c r="P80" s="777"/>
      <c r="Q80" s="777"/>
      <c r="R80" s="777"/>
      <c r="S80" s="777"/>
      <c r="T80" s="777"/>
      <c r="U80" s="777"/>
      <c r="V80" s="777"/>
      <c r="W80" s="777"/>
      <c r="X80" s="777"/>
      <c r="Y80" s="777"/>
      <c r="Z80" s="777"/>
      <c r="AA80" s="777"/>
      <c r="AB80" s="777"/>
      <c r="AC80" s="777"/>
      <c r="AD80" s="777"/>
      <c r="AE80" s="777"/>
      <c r="AF80" s="777"/>
      <c r="AG80" s="779">
        <f>(AH80/AH146)</f>
        <v>0</v>
      </c>
      <c r="AH80" s="709"/>
    </row>
    <row r="81" spans="1:34" ht="15">
      <c r="A81" s="772" t="s">
        <v>495</v>
      </c>
      <c r="B81" s="773"/>
      <c r="C81" s="774">
        <f aca="true" t="shared" si="6" ref="C81:AF81">IF(SUM(C82:C112)=0,"",SUM(C82:C112))</f>
        <v>0.628170339449989</v>
      </c>
      <c r="D81" s="774">
        <f t="shared" si="6"/>
        <v>0.6132100825805424</v>
      </c>
      <c r="E81" s="774">
        <f t="shared" si="6"/>
        <v>0.7567947492796961</v>
      </c>
      <c r="F81" s="774">
        <f t="shared" si="6"/>
        <v>0.5518344264953243</v>
      </c>
      <c r="G81" s="774">
        <f t="shared" si="6"/>
        <v>0.43353934881285144</v>
      </c>
      <c r="H81" s="774">
        <f t="shared" si="6"/>
        <v>0.4550689065927948</v>
      </c>
      <c r="I81" s="774">
        <f t="shared" si="6"/>
        <v>0.6067698916403668</v>
      </c>
      <c r="J81" s="774">
        <f t="shared" si="6"/>
        <v>0.8275498075839698</v>
      </c>
      <c r="K81" s="774">
        <f t="shared" si="6"/>
        <v>0.037744311764567134</v>
      </c>
      <c r="L81" s="774">
        <f t="shared" si="6"/>
        <v>0.22958735130707006</v>
      </c>
      <c r="M81" s="774">
        <f t="shared" si="6"/>
        <v>0.2622460848347363</v>
      </c>
      <c r="N81" s="774">
        <f t="shared" si="6"/>
        <v>0.4767838983384654</v>
      </c>
      <c r="O81" s="774">
        <f t="shared" si="6"/>
        <v>0.3320431218116581</v>
      </c>
      <c r="P81" s="774">
        <f t="shared" si="6"/>
        <v>0.09161058456891283</v>
      </c>
      <c r="Q81" s="774">
        <f t="shared" si="6"/>
        <v>0.4898282245139113</v>
      </c>
      <c r="R81" s="774">
        <f t="shared" si="6"/>
        <v>0.5089708804961646</v>
      </c>
      <c r="S81" s="774">
        <f t="shared" si="6"/>
        <v>0.43814158262104835</v>
      </c>
      <c r="T81" s="774">
        <f t="shared" si="6"/>
        <v>0.4502039896842094</v>
      </c>
      <c r="U81" s="774">
        <f t="shared" si="6"/>
        <v>0.4329997049431713</v>
      </c>
      <c r="V81" s="774">
        <f t="shared" si="6"/>
        <v>0.479050750692664</v>
      </c>
      <c r="W81" s="774">
        <f t="shared" si="6"/>
        <v>0.42808738919798045</v>
      </c>
      <c r="X81" s="774">
        <f t="shared" si="6"/>
        <v>0.6261071362970434</v>
      </c>
      <c r="Y81" s="774">
        <f t="shared" si="6"/>
        <v>0.5618567844348809</v>
      </c>
      <c r="Z81" s="774">
        <f t="shared" si="6"/>
        <v>0.5628456396706917</v>
      </c>
      <c r="AA81" s="774">
        <f t="shared" si="6"/>
        <v>0.33516281053833047</v>
      </c>
      <c r="AB81" s="774">
        <f t="shared" si="6"/>
        <v>0.6715097540887092</v>
      </c>
      <c r="AC81" s="774">
        <f t="shared" si="6"/>
        <v>0.3705569366997682</v>
      </c>
      <c r="AD81" s="774">
        <f t="shared" si="6"/>
        <v>0.5801670595522022</v>
      </c>
      <c r="AE81" s="774">
        <f t="shared" si="6"/>
      </c>
      <c r="AF81" s="774">
        <f t="shared" si="6"/>
        <v>0.107989545655579</v>
      </c>
      <c r="AG81" s="775">
        <f>SUM(AG82:AG112)</f>
        <v>0.5046216442869149</v>
      </c>
      <c r="AH81" s="709"/>
    </row>
    <row r="82" spans="1:34" ht="15">
      <c r="A82" s="776"/>
      <c r="B82" s="314" t="s">
        <v>496</v>
      </c>
      <c r="C82" s="777">
        <v>0.015044129185574028</v>
      </c>
      <c r="D82" s="777">
        <v>0.012302785303356161</v>
      </c>
      <c r="E82" s="777">
        <v>0.029652039275956547</v>
      </c>
      <c r="F82" s="777"/>
      <c r="G82" s="777">
        <v>0.05455305608266961</v>
      </c>
      <c r="H82" s="777">
        <v>0.02073384935295495</v>
      </c>
      <c r="I82" s="777">
        <v>0.06279835187484642</v>
      </c>
      <c r="J82" s="777">
        <v>0.12961233063393907</v>
      </c>
      <c r="K82" s="777"/>
      <c r="L82" s="777">
        <v>0.11518488178041676</v>
      </c>
      <c r="M82" s="777"/>
      <c r="N82" s="777">
        <v>0.14986724839492604</v>
      </c>
      <c r="O82" s="777">
        <v>0.16029230927755242</v>
      </c>
      <c r="P82" s="777"/>
      <c r="Q82" s="777"/>
      <c r="R82" s="777">
        <v>0.03731182837616342</v>
      </c>
      <c r="S82" s="777">
        <v>0.008549579178908214</v>
      </c>
      <c r="T82" s="777">
        <v>0.013585352922147756</v>
      </c>
      <c r="U82" s="777">
        <v>0.02388741288290108</v>
      </c>
      <c r="V82" s="777">
        <v>0.027236164896650226</v>
      </c>
      <c r="W82" s="777">
        <v>0.04959720517662567</v>
      </c>
      <c r="X82" s="777">
        <v>0.014505076292402982</v>
      </c>
      <c r="Y82" s="777">
        <v>0.06722436896693473</v>
      </c>
      <c r="Z82" s="777">
        <v>0.04719973298853437</v>
      </c>
      <c r="AA82" s="777">
        <v>0.012103374226219845</v>
      </c>
      <c r="AB82" s="777">
        <v>0.041973810694373725</v>
      </c>
      <c r="AC82" s="777">
        <v>0.042999696212537165</v>
      </c>
      <c r="AD82" s="777">
        <v>0.08971379116090325</v>
      </c>
      <c r="AE82" s="777"/>
      <c r="AF82" s="777"/>
      <c r="AG82" s="779">
        <f>(AH82/AH146)</f>
        <v>0.03962442799164738</v>
      </c>
      <c r="AH82" s="709">
        <v>30948581.46</v>
      </c>
    </row>
    <row r="83" spans="1:34" ht="15">
      <c r="A83" s="776"/>
      <c r="B83" s="314" t="s">
        <v>508</v>
      </c>
      <c r="C83" s="777">
        <v>0.0645537926400482</v>
      </c>
      <c r="D83" s="777">
        <v>0.049169803933010785</v>
      </c>
      <c r="E83" s="777">
        <v>0.04644588547697534</v>
      </c>
      <c r="F83" s="777">
        <v>0.021363402794301937</v>
      </c>
      <c r="G83" s="777">
        <v>0.0478256294795602</v>
      </c>
      <c r="H83" s="777"/>
      <c r="I83" s="777">
        <v>0.03241993180971044</v>
      </c>
      <c r="J83" s="777"/>
      <c r="K83" s="777"/>
      <c r="L83" s="777"/>
      <c r="M83" s="777"/>
      <c r="N83" s="777"/>
      <c r="O83" s="777"/>
      <c r="P83" s="777"/>
      <c r="Q83" s="777"/>
      <c r="R83" s="777">
        <v>0.014404566505005068</v>
      </c>
      <c r="S83" s="777">
        <v>0.10825543062037653</v>
      </c>
      <c r="T83" s="777">
        <v>0.08288838912154788</v>
      </c>
      <c r="U83" s="777">
        <v>0.085059193016226</v>
      </c>
      <c r="V83" s="777">
        <v>0.054921264596461385</v>
      </c>
      <c r="W83" s="777">
        <v>0.03393595659775027</v>
      </c>
      <c r="X83" s="777">
        <v>0.05728768884830372</v>
      </c>
      <c r="Y83" s="777"/>
      <c r="Z83" s="777"/>
      <c r="AA83" s="777"/>
      <c r="AB83" s="777">
        <v>0.02248198920429742</v>
      </c>
      <c r="AC83" s="777"/>
      <c r="AD83" s="777">
        <v>0.008444561231832634</v>
      </c>
      <c r="AE83" s="777"/>
      <c r="AF83" s="777"/>
      <c r="AG83" s="779">
        <f>(AH83/AH146)</f>
        <v>0.03238366453540554</v>
      </c>
      <c r="AH83" s="709">
        <v>25293197.42</v>
      </c>
    </row>
    <row r="84" spans="1:34" ht="15">
      <c r="A84" s="776"/>
      <c r="B84" s="314" t="s">
        <v>509</v>
      </c>
      <c r="C84" s="777"/>
      <c r="D84" s="777">
        <v>0.022729426672640236</v>
      </c>
      <c r="E84" s="777">
        <v>0.033044224031930046</v>
      </c>
      <c r="F84" s="777">
        <v>0.00228227931186218</v>
      </c>
      <c r="G84" s="777"/>
      <c r="H84" s="777">
        <v>0.021213434278825466</v>
      </c>
      <c r="I84" s="777"/>
      <c r="J84" s="777"/>
      <c r="K84" s="777"/>
      <c r="L84" s="777"/>
      <c r="M84" s="777">
        <v>0.07410352124737643</v>
      </c>
      <c r="N84" s="777">
        <v>0.1484737996869525</v>
      </c>
      <c r="O84" s="777"/>
      <c r="P84" s="777"/>
      <c r="Q84" s="777">
        <v>0.18612785299078266</v>
      </c>
      <c r="R84" s="777"/>
      <c r="S84" s="777">
        <v>0.019016724208331844</v>
      </c>
      <c r="T84" s="777">
        <v>0.0011677602751364131</v>
      </c>
      <c r="U84" s="777">
        <v>0.007962455735141353</v>
      </c>
      <c r="V84" s="777">
        <v>0.0006811448539994066</v>
      </c>
      <c r="W84" s="777"/>
      <c r="X84" s="777">
        <v>0.012500432610361519</v>
      </c>
      <c r="Y84" s="777"/>
      <c r="Z84" s="777"/>
      <c r="AA84" s="777"/>
      <c r="AB84" s="777"/>
      <c r="AC84" s="777"/>
      <c r="AD84" s="777"/>
      <c r="AE84" s="777"/>
      <c r="AF84" s="777"/>
      <c r="AG84" s="779">
        <f>(AH84/AH146)</f>
        <v>0.010289060341562201</v>
      </c>
      <c r="AH84" s="709">
        <v>8036250.32</v>
      </c>
    </row>
    <row r="85" spans="1:34" ht="15">
      <c r="A85" s="776"/>
      <c r="B85" s="314" t="s">
        <v>497</v>
      </c>
      <c r="C85" s="777">
        <v>0.10374945952438451</v>
      </c>
      <c r="D85" s="777">
        <v>0.01938070976384302</v>
      </c>
      <c r="E85" s="777">
        <v>0.04939190645072663</v>
      </c>
      <c r="F85" s="777">
        <v>0.04855042417204168</v>
      </c>
      <c r="G85" s="777"/>
      <c r="H85" s="777">
        <v>0.037406643271316146</v>
      </c>
      <c r="I85" s="777">
        <v>0.010520751451406832</v>
      </c>
      <c r="J85" s="777"/>
      <c r="K85" s="777"/>
      <c r="L85" s="777"/>
      <c r="M85" s="777"/>
      <c r="N85" s="777"/>
      <c r="O85" s="777"/>
      <c r="P85" s="777"/>
      <c r="Q85" s="777"/>
      <c r="R85" s="777">
        <v>0.11046116083889206</v>
      </c>
      <c r="S85" s="777">
        <v>0.08257865798016262</v>
      </c>
      <c r="T85" s="777">
        <v>0.06443120362598387</v>
      </c>
      <c r="U85" s="777">
        <v>0.06256955615544489</v>
      </c>
      <c r="V85" s="777">
        <v>0.0873396177122579</v>
      </c>
      <c r="W85" s="777">
        <v>0.06069885385888328</v>
      </c>
      <c r="X85" s="777">
        <v>0.03406375332720319</v>
      </c>
      <c r="Y85" s="777">
        <v>0.11349577037487767</v>
      </c>
      <c r="Z85" s="777">
        <v>0.07373870459299763</v>
      </c>
      <c r="AA85" s="777">
        <v>0.012415132827188202</v>
      </c>
      <c r="AB85" s="777">
        <v>0.02126553018725328</v>
      </c>
      <c r="AC85" s="777">
        <v>0.006380492060720523</v>
      </c>
      <c r="AD85" s="777"/>
      <c r="AE85" s="777"/>
      <c r="AF85" s="777"/>
      <c r="AG85" s="779">
        <f>(AH85/AH146)</f>
        <v>0.04847169912769206</v>
      </c>
      <c r="AH85" s="709">
        <v>37858725.16</v>
      </c>
    </row>
    <row r="86" spans="1:34" ht="15">
      <c r="A86" s="776"/>
      <c r="B86" s="314" t="s">
        <v>498</v>
      </c>
      <c r="C86" s="777">
        <v>0.04071707934437916</v>
      </c>
      <c r="D86" s="777">
        <v>0.05925258213844067</v>
      </c>
      <c r="E86" s="777">
        <v>0.13685284499593872</v>
      </c>
      <c r="F86" s="777"/>
      <c r="G86" s="777"/>
      <c r="H86" s="777"/>
      <c r="I86" s="777">
        <v>0.003783227658984866</v>
      </c>
      <c r="J86" s="777">
        <v>0.06654410709742721</v>
      </c>
      <c r="K86" s="777"/>
      <c r="L86" s="777"/>
      <c r="M86" s="777"/>
      <c r="N86" s="777"/>
      <c r="O86" s="777"/>
      <c r="P86" s="777"/>
      <c r="Q86" s="777"/>
      <c r="R86" s="777">
        <v>0.031142117493417394</v>
      </c>
      <c r="S86" s="777">
        <v>0.009077979906256166</v>
      </c>
      <c r="T86" s="777">
        <v>0.08108210255635119</v>
      </c>
      <c r="U86" s="777">
        <v>0.038726186536069296</v>
      </c>
      <c r="V86" s="777">
        <v>0.01940177046744846</v>
      </c>
      <c r="W86" s="777">
        <v>0.09315639123972842</v>
      </c>
      <c r="X86" s="777">
        <v>0.0902680268373408</v>
      </c>
      <c r="Y86" s="777">
        <v>0.1298140614249062</v>
      </c>
      <c r="Z86" s="777">
        <v>0.1293329347421172</v>
      </c>
      <c r="AA86" s="777">
        <v>0.09931843296842859</v>
      </c>
      <c r="AB86" s="777">
        <v>0.04815809516456111</v>
      </c>
      <c r="AC86" s="777"/>
      <c r="AD86" s="777">
        <v>0.008544789208558327</v>
      </c>
      <c r="AE86" s="777"/>
      <c r="AF86" s="777"/>
      <c r="AG86" s="779">
        <f>(AH86/AH146)</f>
        <v>0.05423467802488331</v>
      </c>
      <c r="AH86" s="709">
        <v>42359888.48</v>
      </c>
    </row>
    <row r="87" spans="1:34" ht="15">
      <c r="A87" s="776"/>
      <c r="B87" s="314" t="s">
        <v>499</v>
      </c>
      <c r="C87" s="777">
        <v>0.09375695319680859</v>
      </c>
      <c r="D87" s="777">
        <v>0.03859720217891795</v>
      </c>
      <c r="E87" s="777">
        <v>0.042079707448921526</v>
      </c>
      <c r="F87" s="777">
        <v>0.1099393922765267</v>
      </c>
      <c r="G87" s="777">
        <v>0.13783226899699672</v>
      </c>
      <c r="H87" s="777">
        <v>0.0989556729913987</v>
      </c>
      <c r="I87" s="777">
        <v>0.12429554284475496</v>
      </c>
      <c r="J87" s="777"/>
      <c r="K87" s="777"/>
      <c r="L87" s="777">
        <v>0.027381144976711687</v>
      </c>
      <c r="M87" s="777"/>
      <c r="N87" s="777">
        <v>0.06815025423750562</v>
      </c>
      <c r="O87" s="777"/>
      <c r="P87" s="777"/>
      <c r="Q87" s="777"/>
      <c r="R87" s="777">
        <v>0.08192735542822621</v>
      </c>
      <c r="S87" s="777"/>
      <c r="T87" s="777">
        <v>0.030903323948313653</v>
      </c>
      <c r="U87" s="777">
        <v>0.008984127481726494</v>
      </c>
      <c r="V87" s="777">
        <v>0.033339844605571795</v>
      </c>
      <c r="W87" s="777">
        <v>0.005320625259280661</v>
      </c>
      <c r="X87" s="777">
        <v>0.06062300513870152</v>
      </c>
      <c r="Y87" s="777">
        <v>0.060646708295784786</v>
      </c>
      <c r="Z87" s="777">
        <v>0.06347028930934526</v>
      </c>
      <c r="AA87" s="777"/>
      <c r="AB87" s="777">
        <v>0.043008329944663456</v>
      </c>
      <c r="AC87" s="777"/>
      <c r="AD87" s="777">
        <v>0.030302186431550613</v>
      </c>
      <c r="AE87" s="777"/>
      <c r="AF87" s="777">
        <v>0.07377195172338585</v>
      </c>
      <c r="AG87" s="779">
        <f>(AH87/AH146)</f>
        <v>0.046684062740824</v>
      </c>
      <c r="AH87" s="709">
        <v>36462495.28</v>
      </c>
    </row>
    <row r="88" spans="1:34" ht="15">
      <c r="A88" s="776"/>
      <c r="B88" s="314" t="s">
        <v>500</v>
      </c>
      <c r="C88" s="777">
        <v>0.021288124587043867</v>
      </c>
      <c r="D88" s="777">
        <v>0.06042120259775803</v>
      </c>
      <c r="E88" s="777">
        <v>0.1177450055476097</v>
      </c>
      <c r="F88" s="777">
        <v>0.04879395709622178</v>
      </c>
      <c r="G88" s="777">
        <v>0.03677179904626866</v>
      </c>
      <c r="H88" s="777">
        <v>0.03585178585469276</v>
      </c>
      <c r="I88" s="777">
        <v>0.14484143952506082</v>
      </c>
      <c r="J88" s="777">
        <v>0.18775902665607772</v>
      </c>
      <c r="K88" s="777"/>
      <c r="L88" s="777"/>
      <c r="M88" s="777"/>
      <c r="N88" s="777"/>
      <c r="O88" s="777"/>
      <c r="P88" s="777"/>
      <c r="Q88" s="777"/>
      <c r="R88" s="777">
        <v>0.03612174821541073</v>
      </c>
      <c r="S88" s="777">
        <v>0.05775607254698951</v>
      </c>
      <c r="T88" s="777">
        <v>0.05676034168047511</v>
      </c>
      <c r="U88" s="777">
        <v>0.040743296233104354</v>
      </c>
      <c r="V88" s="777">
        <v>0.009590679325367066</v>
      </c>
      <c r="W88" s="777">
        <v>0.061754590886218125</v>
      </c>
      <c r="X88" s="777">
        <v>0.11495795495985975</v>
      </c>
      <c r="Y88" s="777">
        <v>0.02747491328571592</v>
      </c>
      <c r="Z88" s="777">
        <v>0.04629494018369399</v>
      </c>
      <c r="AA88" s="777"/>
      <c r="AB88" s="777">
        <v>0.07159194233038751</v>
      </c>
      <c r="AC88" s="777">
        <v>0.08282022394398356</v>
      </c>
      <c r="AD88" s="777"/>
      <c r="AE88" s="777"/>
      <c r="AF88" s="777"/>
      <c r="AG88" s="779">
        <f>(AH88/AH146)</f>
        <v>0.05646634488908658</v>
      </c>
      <c r="AH88" s="709">
        <v>44102927.49</v>
      </c>
    </row>
    <row r="89" spans="1:34" ht="15">
      <c r="A89" s="776"/>
      <c r="B89" s="314" t="s">
        <v>501</v>
      </c>
      <c r="C89" s="777">
        <v>0.03652421907916606</v>
      </c>
      <c r="D89" s="777">
        <v>0.061063548664449116</v>
      </c>
      <c r="E89" s="777">
        <v>0.03517680330581438</v>
      </c>
      <c r="F89" s="777">
        <v>0.030282348095160817</v>
      </c>
      <c r="G89" s="777"/>
      <c r="H89" s="777">
        <v>0.09224062429154445</v>
      </c>
      <c r="I89" s="777">
        <v>0.012297492161196882</v>
      </c>
      <c r="J89" s="777"/>
      <c r="K89" s="777"/>
      <c r="L89" s="777"/>
      <c r="M89" s="777"/>
      <c r="N89" s="777"/>
      <c r="O89" s="777"/>
      <c r="P89" s="777"/>
      <c r="Q89" s="777"/>
      <c r="R89" s="777">
        <v>0.0011003303369994434</v>
      </c>
      <c r="S89" s="777">
        <v>0.012720184678843949</v>
      </c>
      <c r="T89" s="777">
        <v>0.023531124976853147</v>
      </c>
      <c r="U89" s="777">
        <v>0.022688616091232527</v>
      </c>
      <c r="V89" s="777"/>
      <c r="W89" s="777">
        <v>0.031379111613691744</v>
      </c>
      <c r="X89" s="777">
        <v>0.022901474010759988</v>
      </c>
      <c r="Y89" s="777">
        <v>0.017642873106820292</v>
      </c>
      <c r="Z89" s="777">
        <v>0.03970068938501784</v>
      </c>
      <c r="AA89" s="777">
        <v>0.027659518472983792</v>
      </c>
      <c r="AB89" s="777">
        <v>0.055648747325648396</v>
      </c>
      <c r="AC89" s="777">
        <v>0.1310895996900307</v>
      </c>
      <c r="AD89" s="777">
        <v>0.09435513220931543</v>
      </c>
      <c r="AE89" s="777"/>
      <c r="AF89" s="777"/>
      <c r="AG89" s="779">
        <f>(AH89/AH146)</f>
        <v>0.027196431254599484</v>
      </c>
      <c r="AH89" s="709">
        <v>21241719.08</v>
      </c>
    </row>
    <row r="90" spans="1:34" ht="15">
      <c r="A90" s="776"/>
      <c r="B90" s="314" t="s">
        <v>339</v>
      </c>
      <c r="C90" s="777">
        <v>0.06576443617686652</v>
      </c>
      <c r="D90" s="777">
        <v>0.01452099427491143</v>
      </c>
      <c r="E90" s="777">
        <v>0.012786210322703611</v>
      </c>
      <c r="F90" s="777">
        <v>0.04590022681896834</v>
      </c>
      <c r="G90" s="777"/>
      <c r="H90" s="777"/>
      <c r="I90" s="777"/>
      <c r="J90" s="777"/>
      <c r="K90" s="777"/>
      <c r="L90" s="777">
        <v>0.051686590084015056</v>
      </c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77"/>
      <c r="X90" s="777"/>
      <c r="Y90" s="777"/>
      <c r="Z90" s="777"/>
      <c r="AA90" s="777"/>
      <c r="AB90" s="777"/>
      <c r="AC90" s="777"/>
      <c r="AD90" s="777"/>
      <c r="AE90" s="777"/>
      <c r="AF90" s="777"/>
      <c r="AG90" s="779">
        <f>(AH90/AH146)</f>
        <v>0.0059812154117816</v>
      </c>
      <c r="AH90" s="709">
        <v>4671616.52</v>
      </c>
    </row>
    <row r="91" spans="1:34" ht="15">
      <c r="A91" s="776"/>
      <c r="B91" s="314" t="s">
        <v>502</v>
      </c>
      <c r="C91" s="777">
        <v>0.09235971898176014</v>
      </c>
      <c r="D91" s="777">
        <v>0.059292961944599286</v>
      </c>
      <c r="E91" s="777">
        <v>0.07566592455088716</v>
      </c>
      <c r="F91" s="777">
        <v>0.10788089465629921</v>
      </c>
      <c r="G91" s="777">
        <v>0.07902998342463731</v>
      </c>
      <c r="H91" s="777">
        <v>0.1200512175043897</v>
      </c>
      <c r="I91" s="777">
        <v>0.10742455132590091</v>
      </c>
      <c r="J91" s="777">
        <v>0.12815277871098518</v>
      </c>
      <c r="K91" s="777"/>
      <c r="L91" s="777"/>
      <c r="M91" s="777"/>
      <c r="N91" s="777">
        <v>0.009947235021677919</v>
      </c>
      <c r="O91" s="777"/>
      <c r="P91" s="777">
        <v>0.029388858244962946</v>
      </c>
      <c r="Q91" s="777"/>
      <c r="R91" s="777">
        <v>0.13401769227604593</v>
      </c>
      <c r="S91" s="777">
        <v>0.04054468084723887</v>
      </c>
      <c r="T91" s="777">
        <v>0.030270064080359156</v>
      </c>
      <c r="U91" s="777">
        <v>0.030844786840661498</v>
      </c>
      <c r="V91" s="777">
        <v>0.10135193834290578</v>
      </c>
      <c r="W91" s="777">
        <v>0.04512352448041044</v>
      </c>
      <c r="X91" s="777">
        <v>0.12471501751896363</v>
      </c>
      <c r="Y91" s="777">
        <v>0.1152813358931679</v>
      </c>
      <c r="Z91" s="777">
        <v>0.08841559886420484</v>
      </c>
      <c r="AA91" s="777">
        <v>0.1014927579815147</v>
      </c>
      <c r="AB91" s="777">
        <v>0.15723746445140685</v>
      </c>
      <c r="AC91" s="777">
        <v>0.01292999685404552</v>
      </c>
      <c r="AD91" s="777">
        <v>0.037804379504584956</v>
      </c>
      <c r="AE91" s="777"/>
      <c r="AF91" s="777"/>
      <c r="AG91" s="779">
        <f>(AH91/AH146)</f>
        <v>0.07713758311059395</v>
      </c>
      <c r="AH91" s="709">
        <v>60248157.4</v>
      </c>
    </row>
    <row r="92" spans="1:34" ht="15">
      <c r="A92" s="776"/>
      <c r="B92" s="314" t="s">
        <v>998</v>
      </c>
      <c r="C92" s="777">
        <v>0.03768661744089239</v>
      </c>
      <c r="D92" s="777">
        <v>0.00992241832370772</v>
      </c>
      <c r="E92" s="777">
        <v>0.01278481361203726</v>
      </c>
      <c r="F92" s="777">
        <v>0.042025674838198364</v>
      </c>
      <c r="G92" s="777"/>
      <c r="H92" s="777"/>
      <c r="I92" s="777"/>
      <c r="J92" s="777"/>
      <c r="K92" s="777"/>
      <c r="L92" s="777"/>
      <c r="M92" s="777"/>
      <c r="N92" s="777"/>
      <c r="O92" s="777"/>
      <c r="P92" s="777"/>
      <c r="Q92" s="777"/>
      <c r="R92" s="777">
        <v>0.015148952817496427</v>
      </c>
      <c r="S92" s="777">
        <v>0.008532017480837215</v>
      </c>
      <c r="T92" s="777"/>
      <c r="U92" s="777"/>
      <c r="V92" s="777">
        <v>0.02762520288005179</v>
      </c>
      <c r="W92" s="777"/>
      <c r="X92" s="777"/>
      <c r="Y92" s="777"/>
      <c r="Z92" s="777"/>
      <c r="AA92" s="777"/>
      <c r="AB92" s="777">
        <v>0.03896202841738343</v>
      </c>
      <c r="AC92" s="777">
        <v>0.03243794427129944</v>
      </c>
      <c r="AD92" s="777">
        <v>0.06069101774967782</v>
      </c>
      <c r="AE92" s="777"/>
      <c r="AF92" s="777"/>
      <c r="AG92" s="779">
        <f>(AH92/AH146)</f>
        <v>0.009675004738063927</v>
      </c>
      <c r="AH92" s="709">
        <v>7556643.4</v>
      </c>
    </row>
    <row r="93" spans="1:34" ht="15">
      <c r="A93" s="776"/>
      <c r="B93" s="314" t="s">
        <v>510</v>
      </c>
      <c r="C93" s="777">
        <v>0.023027881766964554</v>
      </c>
      <c r="D93" s="777">
        <v>0.03377437398146281</v>
      </c>
      <c r="E93" s="777">
        <v>0.03374762410545763</v>
      </c>
      <c r="F93" s="777">
        <v>0.026117387196347455</v>
      </c>
      <c r="G93" s="777">
        <v>0.021286037928411425</v>
      </c>
      <c r="H93" s="777">
        <v>0.01145369228266039</v>
      </c>
      <c r="I93" s="777"/>
      <c r="J93" s="777">
        <v>0.12501669141855223</v>
      </c>
      <c r="K93" s="777">
        <v>0.002247352703801445</v>
      </c>
      <c r="L93" s="777">
        <v>0.0021585356343783936</v>
      </c>
      <c r="M93" s="777"/>
      <c r="N93" s="777">
        <v>0.005072976275225482</v>
      </c>
      <c r="O93" s="777"/>
      <c r="P93" s="777"/>
      <c r="Q93" s="777">
        <v>0.04755106396076879</v>
      </c>
      <c r="R93" s="777"/>
      <c r="S93" s="777">
        <v>0.014069667021393313</v>
      </c>
      <c r="T93" s="777">
        <v>0.006542511110437582</v>
      </c>
      <c r="U93" s="777">
        <v>0.0320193309271661</v>
      </c>
      <c r="V93" s="777"/>
      <c r="W93" s="777">
        <v>0.008154766625824938</v>
      </c>
      <c r="X93" s="777">
        <v>0.035180239584867455</v>
      </c>
      <c r="Y93" s="777">
        <v>0.008180214130943685</v>
      </c>
      <c r="Z93" s="777"/>
      <c r="AA93" s="777"/>
      <c r="AB93" s="777">
        <v>0.0065996067889434505</v>
      </c>
      <c r="AC93" s="777">
        <v>0.03057780818262335</v>
      </c>
      <c r="AD93" s="777">
        <v>0.03187869468571788</v>
      </c>
      <c r="AE93" s="777"/>
      <c r="AF93" s="777"/>
      <c r="AG93" s="779">
        <f>(AH93/AH146)</f>
        <v>0.015467139345400937</v>
      </c>
      <c r="AH93" s="709">
        <v>12080578.73</v>
      </c>
    </row>
    <row r="94" spans="1:34" ht="15">
      <c r="A94" s="776"/>
      <c r="B94" s="314" t="s">
        <v>513</v>
      </c>
      <c r="C94" s="777"/>
      <c r="D94" s="777"/>
      <c r="E94" s="777">
        <v>0.006820875525231822</v>
      </c>
      <c r="F94" s="777">
        <v>0.011084601582598422</v>
      </c>
      <c r="G94" s="777"/>
      <c r="H94" s="777"/>
      <c r="I94" s="777">
        <v>0.032430188434753725</v>
      </c>
      <c r="J94" s="777"/>
      <c r="K94" s="777"/>
      <c r="L94" s="777">
        <v>0.00015527267417919947</v>
      </c>
      <c r="M94" s="777">
        <v>0.1160826721586354</v>
      </c>
      <c r="N94" s="777">
        <v>0.04677193744325132</v>
      </c>
      <c r="O94" s="777">
        <v>0.12129077392509761</v>
      </c>
      <c r="P94" s="777"/>
      <c r="Q94" s="777">
        <v>0.0701461376295929</v>
      </c>
      <c r="R94" s="777">
        <v>0.002298867609271524</v>
      </c>
      <c r="S94" s="777"/>
      <c r="T94" s="777"/>
      <c r="U94" s="777"/>
      <c r="V94" s="777">
        <v>0.026744483578122973</v>
      </c>
      <c r="W94" s="777"/>
      <c r="X94" s="777"/>
      <c r="Y94" s="777"/>
      <c r="Z94" s="777"/>
      <c r="AA94" s="777"/>
      <c r="AB94" s="777">
        <v>0.008224138135719756</v>
      </c>
      <c r="AC94" s="777">
        <v>0.0022471005356114594</v>
      </c>
      <c r="AD94" s="777">
        <v>0.04276993976060075</v>
      </c>
      <c r="AE94" s="777"/>
      <c r="AF94" s="777"/>
      <c r="AG94" s="779">
        <f>(AH94/AH146)</f>
        <v>0.009601034524054851</v>
      </c>
      <c r="AH94" s="709">
        <v>7498869.11</v>
      </c>
    </row>
    <row r="95" spans="1:34" ht="15">
      <c r="A95" s="776"/>
      <c r="B95" s="314" t="s">
        <v>503</v>
      </c>
      <c r="C95" s="777">
        <v>0.0019032142509786088</v>
      </c>
      <c r="D95" s="777">
        <v>0.04750650246047052</v>
      </c>
      <c r="E95" s="777">
        <v>0.05606522234343873</v>
      </c>
      <c r="F95" s="777">
        <v>0.017790282303396795</v>
      </c>
      <c r="G95" s="777">
        <v>0.019512141975726625</v>
      </c>
      <c r="H95" s="777">
        <v>0.006345437610954432</v>
      </c>
      <c r="I95" s="777">
        <v>0.052147601753949994</v>
      </c>
      <c r="J95" s="777">
        <v>0.062622447855489</v>
      </c>
      <c r="K95" s="777">
        <v>0.023196063249714426</v>
      </c>
      <c r="L95" s="777">
        <v>0.028084338671229014</v>
      </c>
      <c r="M95" s="777"/>
      <c r="N95" s="777">
        <v>0.02118006804118822</v>
      </c>
      <c r="O95" s="777">
        <v>0.05046003860900812</v>
      </c>
      <c r="P95" s="777"/>
      <c r="Q95" s="777"/>
      <c r="R95" s="777">
        <v>0.024176949272039776</v>
      </c>
      <c r="S95" s="777">
        <v>0.06483027393918188</v>
      </c>
      <c r="T95" s="777">
        <v>0.02477283966799592</v>
      </c>
      <c r="U95" s="777">
        <v>0.04463354722950871</v>
      </c>
      <c r="V95" s="777">
        <v>0.041583203778757</v>
      </c>
      <c r="W95" s="777">
        <v>0.03682258373273768</v>
      </c>
      <c r="X95" s="777">
        <v>0.03207875071455961</v>
      </c>
      <c r="Y95" s="777">
        <v>0.006944981296868815</v>
      </c>
      <c r="Z95" s="777">
        <v>0.04200180348008948</v>
      </c>
      <c r="AA95" s="777"/>
      <c r="AB95" s="777">
        <v>0.04398151712175362</v>
      </c>
      <c r="AC95" s="777">
        <v>0.029074074948916524</v>
      </c>
      <c r="AD95" s="777">
        <v>0.047529195606041956</v>
      </c>
      <c r="AE95" s="777"/>
      <c r="AF95" s="777"/>
      <c r="AG95" s="779">
        <f>(AH95/AH146)</f>
        <v>0.032424266110140744</v>
      </c>
      <c r="AH95" s="709">
        <v>25324909.2</v>
      </c>
    </row>
    <row r="96" spans="1:34" ht="15">
      <c r="A96" s="776"/>
      <c r="B96" s="314" t="s">
        <v>504</v>
      </c>
      <c r="C96" s="777">
        <v>0.03179471327512242</v>
      </c>
      <c r="D96" s="777">
        <v>0.04221285534000448</v>
      </c>
      <c r="E96" s="777">
        <v>0.027590928837198603</v>
      </c>
      <c r="F96" s="777">
        <v>0.0398235553534007</v>
      </c>
      <c r="G96" s="777"/>
      <c r="H96" s="777">
        <v>0.010816549154057883</v>
      </c>
      <c r="I96" s="777">
        <v>0.0164306091943928</v>
      </c>
      <c r="J96" s="777">
        <v>0.12784242521149947</v>
      </c>
      <c r="K96" s="777">
        <v>0.012300895811051267</v>
      </c>
      <c r="L96" s="777">
        <v>0.0049365874861399565</v>
      </c>
      <c r="M96" s="777">
        <v>0.0720598914287245</v>
      </c>
      <c r="N96" s="777">
        <v>0.027320379237738276</v>
      </c>
      <c r="O96" s="777"/>
      <c r="P96" s="777">
        <v>0.06222172632394988</v>
      </c>
      <c r="Q96" s="777">
        <v>0.1860031699327669</v>
      </c>
      <c r="R96" s="777">
        <v>0.020859311327196556</v>
      </c>
      <c r="S96" s="777">
        <v>0.012210314212528241</v>
      </c>
      <c r="T96" s="777">
        <v>0.03426897571860769</v>
      </c>
      <c r="U96" s="777">
        <v>0.0348811958139891</v>
      </c>
      <c r="V96" s="777">
        <v>0.04923543565507024</v>
      </c>
      <c r="W96" s="777">
        <v>0.0021437797268292584</v>
      </c>
      <c r="X96" s="777">
        <v>0.0270257164537192</v>
      </c>
      <c r="Y96" s="777">
        <v>0.015151557658860783</v>
      </c>
      <c r="Z96" s="777">
        <v>0.032690946124691075</v>
      </c>
      <c r="AA96" s="777">
        <v>0.0821735940619953</v>
      </c>
      <c r="AB96" s="777">
        <v>0.06097260515558348</v>
      </c>
      <c r="AC96" s="777"/>
      <c r="AD96" s="777">
        <v>0.12813337200341854</v>
      </c>
      <c r="AE96" s="777"/>
      <c r="AF96" s="777"/>
      <c r="AG96" s="779">
        <f>(AH96/AH146)</f>
        <v>0.03032739516863291</v>
      </c>
      <c r="AH96" s="709">
        <v>23687152.28</v>
      </c>
    </row>
    <row r="97" spans="1:34" ht="15">
      <c r="A97" s="776"/>
      <c r="B97" s="314" t="s">
        <v>489</v>
      </c>
      <c r="C97" s="777"/>
      <c r="D97" s="777">
        <v>0.08306271500297019</v>
      </c>
      <c r="E97" s="777">
        <v>0.040944733448868544</v>
      </c>
      <c r="F97" s="777"/>
      <c r="G97" s="777">
        <v>0.03672843187858087</v>
      </c>
      <c r="H97" s="777"/>
      <c r="I97" s="777">
        <v>0.007380203605408163</v>
      </c>
      <c r="J97" s="777"/>
      <c r="K97" s="777"/>
      <c r="L97" s="777"/>
      <c r="M97" s="777"/>
      <c r="N97" s="777"/>
      <c r="O97" s="777"/>
      <c r="P97" s="777"/>
      <c r="Q97" s="777"/>
      <c r="R97" s="777"/>
      <c r="S97" s="777"/>
      <c r="T97" s="777"/>
      <c r="U97" s="777"/>
      <c r="V97" s="777"/>
      <c r="W97" s="777"/>
      <c r="X97" s="777"/>
      <c r="Y97" s="777"/>
      <c r="Z97" s="777"/>
      <c r="AA97" s="777"/>
      <c r="AB97" s="777">
        <v>0.05140394916673375</v>
      </c>
      <c r="AC97" s="777"/>
      <c r="AD97" s="777"/>
      <c r="AE97" s="777"/>
      <c r="AF97" s="777">
        <v>0.03421759393219314</v>
      </c>
      <c r="AG97" s="779">
        <f>(AH97/AH146)</f>
        <v>0.008657636972545494</v>
      </c>
      <c r="AH97" s="709">
        <v>6762030.31</v>
      </c>
    </row>
    <row r="98" spans="1:34" ht="409.5" customHeight="1" hidden="1">
      <c r="A98" s="776"/>
      <c r="B98" s="314"/>
      <c r="C98" s="777"/>
      <c r="D98" s="777"/>
      <c r="E98" s="777"/>
      <c r="F98" s="777"/>
      <c r="G98" s="777"/>
      <c r="H98" s="777"/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77"/>
      <c r="AA98" s="777"/>
      <c r="AB98" s="777"/>
      <c r="AC98" s="777"/>
      <c r="AD98" s="777"/>
      <c r="AE98" s="777"/>
      <c r="AF98" s="777"/>
      <c r="AG98" s="779">
        <f>(AH98/AH146)</f>
        <v>0</v>
      </c>
      <c r="AH98" s="709"/>
    </row>
    <row r="99" spans="1:34" ht="409.5" customHeight="1" hidden="1">
      <c r="A99" s="776"/>
      <c r="B99" s="314"/>
      <c r="C99" s="777"/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777"/>
      <c r="X99" s="777"/>
      <c r="Y99" s="777"/>
      <c r="Z99" s="777"/>
      <c r="AA99" s="777"/>
      <c r="AB99" s="777"/>
      <c r="AC99" s="777"/>
      <c r="AD99" s="777"/>
      <c r="AE99" s="777"/>
      <c r="AF99" s="777"/>
      <c r="AG99" s="779">
        <f>(AH99/AH146)</f>
        <v>0</v>
      </c>
      <c r="AH99" s="709"/>
    </row>
    <row r="100" spans="1:34" ht="409.5" customHeight="1" hidden="1">
      <c r="A100" s="776"/>
      <c r="B100" s="314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77"/>
      <c r="AA100" s="777"/>
      <c r="AB100" s="777"/>
      <c r="AC100" s="777"/>
      <c r="AD100" s="777"/>
      <c r="AE100" s="777"/>
      <c r="AF100" s="777"/>
      <c r="AG100" s="779">
        <f>(AH100/AH146)</f>
        <v>0</v>
      </c>
      <c r="AH100" s="709"/>
    </row>
    <row r="101" spans="1:34" ht="409.5" customHeight="1" hidden="1">
      <c r="A101" s="776"/>
      <c r="B101" s="314"/>
      <c r="C101" s="777"/>
      <c r="D101" s="777"/>
      <c r="E101" s="777"/>
      <c r="F101" s="777"/>
      <c r="G101" s="777"/>
      <c r="H101" s="777"/>
      <c r="I101" s="777"/>
      <c r="J101" s="777"/>
      <c r="K101" s="777"/>
      <c r="L101" s="777"/>
      <c r="M101" s="777"/>
      <c r="N101" s="777"/>
      <c r="O101" s="777"/>
      <c r="P101" s="777"/>
      <c r="Q101" s="777"/>
      <c r="R101" s="777"/>
      <c r="S101" s="777"/>
      <c r="T101" s="777"/>
      <c r="U101" s="777"/>
      <c r="V101" s="777"/>
      <c r="W101" s="777"/>
      <c r="X101" s="777"/>
      <c r="Y101" s="777"/>
      <c r="Z101" s="777"/>
      <c r="AA101" s="777"/>
      <c r="AB101" s="777"/>
      <c r="AC101" s="777"/>
      <c r="AD101" s="777"/>
      <c r="AE101" s="777"/>
      <c r="AF101" s="777"/>
      <c r="AG101" s="779">
        <f>(AH101/AH146)</f>
        <v>0</v>
      </c>
      <c r="AH101" s="709"/>
    </row>
    <row r="102" spans="1:34" ht="409.5" customHeight="1" hidden="1">
      <c r="A102" s="776"/>
      <c r="B102" s="314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7"/>
      <c r="X102" s="777"/>
      <c r="Y102" s="777"/>
      <c r="Z102" s="777"/>
      <c r="AA102" s="777"/>
      <c r="AB102" s="777"/>
      <c r="AC102" s="777"/>
      <c r="AD102" s="777"/>
      <c r="AE102" s="777"/>
      <c r="AF102" s="777"/>
      <c r="AG102" s="779">
        <f>(AH102/AH146)</f>
        <v>0</v>
      </c>
      <c r="AH102" s="709"/>
    </row>
    <row r="103" spans="1:34" ht="409.5" customHeight="1" hidden="1">
      <c r="A103" s="776"/>
      <c r="B103" s="314"/>
      <c r="C103" s="777"/>
      <c r="D103" s="777"/>
      <c r="E103" s="777"/>
      <c r="F103" s="777"/>
      <c r="G103" s="777"/>
      <c r="H103" s="777"/>
      <c r="I103" s="777"/>
      <c r="J103" s="777"/>
      <c r="K103" s="777"/>
      <c r="L103" s="777"/>
      <c r="M103" s="777"/>
      <c r="N103" s="777"/>
      <c r="O103" s="777"/>
      <c r="P103" s="777"/>
      <c r="Q103" s="777"/>
      <c r="R103" s="777"/>
      <c r="S103" s="777"/>
      <c r="T103" s="777"/>
      <c r="U103" s="777"/>
      <c r="V103" s="777"/>
      <c r="W103" s="777"/>
      <c r="X103" s="777"/>
      <c r="Y103" s="777"/>
      <c r="Z103" s="777"/>
      <c r="AA103" s="777"/>
      <c r="AB103" s="777"/>
      <c r="AC103" s="777"/>
      <c r="AD103" s="777"/>
      <c r="AE103" s="777"/>
      <c r="AF103" s="777"/>
      <c r="AG103" s="779">
        <f>(AH103/AH146)</f>
        <v>0</v>
      </c>
      <c r="AH103" s="709"/>
    </row>
    <row r="104" spans="1:34" ht="409.5" customHeight="1" hidden="1">
      <c r="A104" s="776"/>
      <c r="B104" s="314"/>
      <c r="C104" s="777"/>
      <c r="D104" s="777"/>
      <c r="E104" s="777"/>
      <c r="F104" s="777"/>
      <c r="G104" s="777"/>
      <c r="H104" s="777"/>
      <c r="I104" s="777"/>
      <c r="J104" s="777"/>
      <c r="K104" s="777"/>
      <c r="L104" s="777"/>
      <c r="M104" s="777"/>
      <c r="N104" s="777"/>
      <c r="O104" s="777"/>
      <c r="P104" s="777"/>
      <c r="Q104" s="777"/>
      <c r="R104" s="777"/>
      <c r="S104" s="777"/>
      <c r="T104" s="777"/>
      <c r="U104" s="777"/>
      <c r="V104" s="777"/>
      <c r="W104" s="777"/>
      <c r="X104" s="777"/>
      <c r="Y104" s="777"/>
      <c r="Z104" s="777"/>
      <c r="AA104" s="777"/>
      <c r="AB104" s="777"/>
      <c r="AC104" s="777"/>
      <c r="AD104" s="777"/>
      <c r="AE104" s="777"/>
      <c r="AF104" s="777"/>
      <c r="AG104" s="779">
        <f>(AH104/AH146)</f>
        <v>0</v>
      </c>
      <c r="AH104" s="709"/>
    </row>
    <row r="105" spans="1:34" ht="409.5" customHeight="1" hidden="1">
      <c r="A105" s="776"/>
      <c r="B105" s="314"/>
      <c r="C105" s="777"/>
      <c r="D105" s="777"/>
      <c r="E105" s="777"/>
      <c r="F105" s="777"/>
      <c r="G105" s="777"/>
      <c r="H105" s="777"/>
      <c r="I105" s="777"/>
      <c r="J105" s="777"/>
      <c r="K105" s="777"/>
      <c r="L105" s="777"/>
      <c r="M105" s="777"/>
      <c r="N105" s="777"/>
      <c r="O105" s="777"/>
      <c r="P105" s="777"/>
      <c r="Q105" s="777"/>
      <c r="R105" s="777"/>
      <c r="S105" s="777"/>
      <c r="T105" s="777"/>
      <c r="U105" s="777"/>
      <c r="V105" s="777"/>
      <c r="W105" s="777"/>
      <c r="X105" s="777"/>
      <c r="Y105" s="777"/>
      <c r="Z105" s="777"/>
      <c r="AA105" s="777"/>
      <c r="AB105" s="777"/>
      <c r="AC105" s="777"/>
      <c r="AD105" s="777"/>
      <c r="AE105" s="777"/>
      <c r="AF105" s="777"/>
      <c r="AG105" s="779">
        <f>(AH105/AH146)</f>
        <v>0</v>
      </c>
      <c r="AH105" s="709"/>
    </row>
    <row r="106" spans="1:34" ht="409.5" customHeight="1" hidden="1">
      <c r="A106" s="776"/>
      <c r="B106" s="314"/>
      <c r="C106" s="777"/>
      <c r="D106" s="777"/>
      <c r="E106" s="777"/>
      <c r="F106" s="777"/>
      <c r="G106" s="777"/>
      <c r="H106" s="777"/>
      <c r="I106" s="777"/>
      <c r="J106" s="777"/>
      <c r="K106" s="777"/>
      <c r="L106" s="777"/>
      <c r="M106" s="777"/>
      <c r="N106" s="777"/>
      <c r="O106" s="777"/>
      <c r="P106" s="777"/>
      <c r="Q106" s="777"/>
      <c r="R106" s="777"/>
      <c r="S106" s="777"/>
      <c r="T106" s="777"/>
      <c r="U106" s="777"/>
      <c r="V106" s="777"/>
      <c r="W106" s="777"/>
      <c r="X106" s="777"/>
      <c r="Y106" s="777"/>
      <c r="Z106" s="777"/>
      <c r="AA106" s="777"/>
      <c r="AB106" s="777"/>
      <c r="AC106" s="777"/>
      <c r="AD106" s="777"/>
      <c r="AE106" s="777"/>
      <c r="AF106" s="777"/>
      <c r="AG106" s="779">
        <f>(AH106/AH146)</f>
        <v>0</v>
      </c>
      <c r="AH106" s="709"/>
    </row>
    <row r="107" spans="1:34" ht="409.5" customHeight="1" hidden="1">
      <c r="A107" s="776"/>
      <c r="B107" s="314"/>
      <c r="C107" s="777"/>
      <c r="D107" s="777"/>
      <c r="E107" s="777"/>
      <c r="F107" s="777"/>
      <c r="G107" s="777"/>
      <c r="H107" s="777"/>
      <c r="I107" s="777"/>
      <c r="J107" s="777"/>
      <c r="K107" s="777"/>
      <c r="L107" s="777"/>
      <c r="M107" s="777"/>
      <c r="N107" s="777"/>
      <c r="O107" s="777"/>
      <c r="P107" s="777"/>
      <c r="Q107" s="777"/>
      <c r="R107" s="777"/>
      <c r="S107" s="777"/>
      <c r="T107" s="777"/>
      <c r="U107" s="777"/>
      <c r="V107" s="777"/>
      <c r="W107" s="777"/>
      <c r="X107" s="777"/>
      <c r="Y107" s="777"/>
      <c r="Z107" s="777"/>
      <c r="AA107" s="777"/>
      <c r="AB107" s="777"/>
      <c r="AC107" s="777"/>
      <c r="AD107" s="777"/>
      <c r="AE107" s="777"/>
      <c r="AF107" s="777"/>
      <c r="AG107" s="779">
        <f>(AH107/AH146)</f>
        <v>0</v>
      </c>
      <c r="AH107" s="709"/>
    </row>
    <row r="108" spans="1:34" ht="409.5" customHeight="1" hidden="1">
      <c r="A108" s="776"/>
      <c r="B108" s="314"/>
      <c r="C108" s="777"/>
      <c r="D108" s="777"/>
      <c r="E108" s="777"/>
      <c r="F108" s="777"/>
      <c r="G108" s="777"/>
      <c r="H108" s="777"/>
      <c r="I108" s="777"/>
      <c r="J108" s="777"/>
      <c r="K108" s="777"/>
      <c r="L108" s="777"/>
      <c r="M108" s="777"/>
      <c r="N108" s="777"/>
      <c r="O108" s="777"/>
      <c r="P108" s="777"/>
      <c r="Q108" s="777"/>
      <c r="R108" s="777"/>
      <c r="S108" s="777"/>
      <c r="T108" s="777"/>
      <c r="U108" s="777"/>
      <c r="V108" s="777"/>
      <c r="W108" s="777"/>
      <c r="X108" s="777"/>
      <c r="Y108" s="777"/>
      <c r="Z108" s="777"/>
      <c r="AA108" s="777"/>
      <c r="AB108" s="777"/>
      <c r="AC108" s="777"/>
      <c r="AD108" s="777"/>
      <c r="AE108" s="777"/>
      <c r="AF108" s="777"/>
      <c r="AG108" s="779">
        <f>(AH108/AH146)</f>
        <v>0</v>
      </c>
      <c r="AH108" s="709"/>
    </row>
    <row r="109" spans="1:34" ht="409.5" customHeight="1" hidden="1">
      <c r="A109" s="776"/>
      <c r="B109" s="314"/>
      <c r="C109" s="777"/>
      <c r="D109" s="777"/>
      <c r="E109" s="777"/>
      <c r="F109" s="777"/>
      <c r="G109" s="777"/>
      <c r="H109" s="777"/>
      <c r="I109" s="777"/>
      <c r="J109" s="777"/>
      <c r="K109" s="777"/>
      <c r="L109" s="777"/>
      <c r="M109" s="777"/>
      <c r="N109" s="777"/>
      <c r="O109" s="777"/>
      <c r="P109" s="777"/>
      <c r="Q109" s="777"/>
      <c r="R109" s="777"/>
      <c r="S109" s="777"/>
      <c r="T109" s="777"/>
      <c r="U109" s="777"/>
      <c r="V109" s="777"/>
      <c r="W109" s="777"/>
      <c r="X109" s="777"/>
      <c r="Y109" s="777"/>
      <c r="Z109" s="777"/>
      <c r="AA109" s="777"/>
      <c r="AB109" s="777"/>
      <c r="AC109" s="777"/>
      <c r="AD109" s="777"/>
      <c r="AE109" s="777"/>
      <c r="AF109" s="777"/>
      <c r="AG109" s="779">
        <f>(AH109/AH146)</f>
        <v>0</v>
      </c>
      <c r="AH109" s="709"/>
    </row>
    <row r="110" spans="1:34" ht="409.5" customHeight="1" hidden="1">
      <c r="A110" s="776"/>
      <c r="B110" s="314"/>
      <c r="C110" s="777"/>
      <c r="D110" s="777"/>
      <c r="E110" s="777"/>
      <c r="F110" s="777"/>
      <c r="G110" s="777"/>
      <c r="H110" s="777"/>
      <c r="I110" s="777"/>
      <c r="J110" s="777"/>
      <c r="K110" s="777"/>
      <c r="L110" s="777"/>
      <c r="M110" s="777"/>
      <c r="N110" s="777"/>
      <c r="O110" s="777"/>
      <c r="P110" s="777"/>
      <c r="Q110" s="777"/>
      <c r="R110" s="777"/>
      <c r="S110" s="777"/>
      <c r="T110" s="777"/>
      <c r="U110" s="777"/>
      <c r="V110" s="777"/>
      <c r="W110" s="777"/>
      <c r="X110" s="777"/>
      <c r="Y110" s="777"/>
      <c r="Z110" s="777"/>
      <c r="AA110" s="777"/>
      <c r="AB110" s="777"/>
      <c r="AC110" s="777"/>
      <c r="AD110" s="777"/>
      <c r="AE110" s="777"/>
      <c r="AF110" s="777"/>
      <c r="AG110" s="779">
        <f>(AH110/AH146)</f>
        <v>0</v>
      </c>
      <c r="AH110" s="709"/>
    </row>
    <row r="111" spans="1:34" ht="409.5" customHeight="1" hidden="1">
      <c r="A111" s="776"/>
      <c r="B111" s="314"/>
      <c r="C111" s="777"/>
      <c r="D111" s="777"/>
      <c r="E111" s="777"/>
      <c r="F111" s="777"/>
      <c r="G111" s="777"/>
      <c r="H111" s="777"/>
      <c r="I111" s="777"/>
      <c r="J111" s="777"/>
      <c r="K111" s="777"/>
      <c r="L111" s="777"/>
      <c r="M111" s="777"/>
      <c r="N111" s="777"/>
      <c r="O111" s="777"/>
      <c r="P111" s="777"/>
      <c r="Q111" s="777"/>
      <c r="R111" s="777"/>
      <c r="S111" s="777"/>
      <c r="T111" s="777"/>
      <c r="U111" s="777"/>
      <c r="V111" s="777"/>
      <c r="W111" s="777"/>
      <c r="X111" s="777"/>
      <c r="Y111" s="777"/>
      <c r="Z111" s="777"/>
      <c r="AA111" s="777"/>
      <c r="AB111" s="777"/>
      <c r="AC111" s="777"/>
      <c r="AD111" s="777"/>
      <c r="AE111" s="777"/>
      <c r="AF111" s="777"/>
      <c r="AG111" s="779">
        <f>(AH111/AH146)</f>
        <v>0</v>
      </c>
      <c r="AH111" s="709"/>
    </row>
    <row r="112" spans="1:34" ht="409.5" customHeight="1" hidden="1">
      <c r="A112" s="776"/>
      <c r="B112" s="314"/>
      <c r="C112" s="777"/>
      <c r="D112" s="777"/>
      <c r="E112" s="777"/>
      <c r="F112" s="777"/>
      <c r="G112" s="777"/>
      <c r="H112" s="777"/>
      <c r="I112" s="777"/>
      <c r="J112" s="777"/>
      <c r="K112" s="777"/>
      <c r="L112" s="777"/>
      <c r="M112" s="777"/>
      <c r="N112" s="777"/>
      <c r="O112" s="777"/>
      <c r="P112" s="777"/>
      <c r="Q112" s="777"/>
      <c r="R112" s="777"/>
      <c r="S112" s="777"/>
      <c r="T112" s="777"/>
      <c r="U112" s="777"/>
      <c r="V112" s="777"/>
      <c r="W112" s="777"/>
      <c r="X112" s="777"/>
      <c r="Y112" s="777"/>
      <c r="Z112" s="777"/>
      <c r="AA112" s="777"/>
      <c r="AB112" s="777"/>
      <c r="AC112" s="777"/>
      <c r="AD112" s="777"/>
      <c r="AE112" s="777"/>
      <c r="AF112" s="777"/>
      <c r="AG112" s="779">
        <f>(AH112/AH146)</f>
        <v>0</v>
      </c>
      <c r="AH112" s="709"/>
    </row>
    <row r="113" spans="1:34" ht="15">
      <c r="A113" s="772" t="s">
        <v>505</v>
      </c>
      <c r="B113" s="773"/>
      <c r="C113" s="774">
        <f aca="true" t="shared" si="7" ref="C113:AF113">IF(SUM(C114:C115)=0,"",SUM(C114+C115))</f>
      </c>
      <c r="D113" s="774">
        <f t="shared" si="7"/>
        <v>0.013516355650928942</v>
      </c>
      <c r="E113" s="774">
        <f t="shared" si="7"/>
        <v>0.009291615959184334</v>
      </c>
      <c r="F113" s="774">
        <f t="shared" si="7"/>
      </c>
      <c r="G113" s="774">
        <f t="shared" si="7"/>
        <v>0.05203601065900109</v>
      </c>
      <c r="H113" s="774">
        <f t="shared" si="7"/>
      </c>
      <c r="I113" s="774">
        <f t="shared" si="7"/>
        <v>0.052595025736054214</v>
      </c>
      <c r="J113" s="774">
        <f t="shared" si="7"/>
      </c>
      <c r="K113" s="774">
        <f t="shared" si="7"/>
      </c>
      <c r="L113" s="774">
        <f t="shared" si="7"/>
      </c>
      <c r="M113" s="774">
        <f t="shared" si="7"/>
      </c>
      <c r="N113" s="774">
        <f t="shared" si="7"/>
      </c>
      <c r="O113" s="774">
        <f t="shared" si="7"/>
      </c>
      <c r="P113" s="774">
        <f t="shared" si="7"/>
      </c>
      <c r="Q113" s="774">
        <f t="shared" si="7"/>
      </c>
      <c r="R113" s="774">
        <f t="shared" si="7"/>
        <v>0.0709164821526718</v>
      </c>
      <c r="S113" s="774">
        <f t="shared" si="7"/>
      </c>
      <c r="T113" s="774">
        <f t="shared" si="7"/>
        <v>0.020480829727349825</v>
      </c>
      <c r="U113" s="774">
        <f t="shared" si="7"/>
      </c>
      <c r="V113" s="774">
        <f t="shared" si="7"/>
        <v>0.017979138863659115</v>
      </c>
      <c r="W113" s="774">
        <f t="shared" si="7"/>
        <v>0.12290594122751652</v>
      </c>
      <c r="X113" s="774">
        <f t="shared" si="7"/>
      </c>
      <c r="Y113" s="774">
        <f t="shared" si="7"/>
        <v>0.22865913092623447</v>
      </c>
      <c r="Z113" s="774">
        <f t="shared" si="7"/>
        <v>0.04572918503341048</v>
      </c>
      <c r="AA113" s="774">
        <f t="shared" si="7"/>
        <v>0.23068094252254157</v>
      </c>
      <c r="AB113" s="774">
        <f t="shared" si="7"/>
        <v>0.00727397945478837</v>
      </c>
      <c r="AC113" s="774">
        <f t="shared" si="7"/>
      </c>
      <c r="AD113" s="774">
        <f t="shared" si="7"/>
        <v>0.007100480953010457</v>
      </c>
      <c r="AE113" s="774">
        <f t="shared" si="7"/>
      </c>
      <c r="AF113" s="774">
        <f t="shared" si="7"/>
        <v>0.18369463052700463</v>
      </c>
      <c r="AG113" s="775">
        <f>SUM(AG114:AG115)</f>
        <v>0.039389984855314746</v>
      </c>
      <c r="AH113" s="709"/>
    </row>
    <row r="114" spans="1:34" ht="15">
      <c r="A114" s="776"/>
      <c r="B114" s="314" t="s">
        <v>493</v>
      </c>
      <c r="C114" s="777"/>
      <c r="D114" s="777">
        <v>0.013516355650928942</v>
      </c>
      <c r="E114" s="777">
        <v>0.009291615959184334</v>
      </c>
      <c r="F114" s="777"/>
      <c r="G114" s="777">
        <v>0.05203601065900109</v>
      </c>
      <c r="H114" s="777"/>
      <c r="I114" s="777">
        <v>0.052595025736054214</v>
      </c>
      <c r="J114" s="777"/>
      <c r="K114" s="777"/>
      <c r="L114" s="777"/>
      <c r="M114" s="777"/>
      <c r="N114" s="777"/>
      <c r="O114" s="777"/>
      <c r="P114" s="777"/>
      <c r="Q114" s="777"/>
      <c r="R114" s="777">
        <v>0.0709164821526718</v>
      </c>
      <c r="S114" s="777"/>
      <c r="T114" s="777">
        <v>0.020480829727349825</v>
      </c>
      <c r="U114" s="777"/>
      <c r="V114" s="777">
        <v>0.017979138863659115</v>
      </c>
      <c r="W114" s="777">
        <v>0.12290594122751652</v>
      </c>
      <c r="X114" s="777"/>
      <c r="Y114" s="777">
        <v>0.22865913092623447</v>
      </c>
      <c r="Z114" s="777">
        <v>0.04572918503341048</v>
      </c>
      <c r="AA114" s="777">
        <v>0.23068094252254157</v>
      </c>
      <c r="AB114" s="777">
        <v>0.00727397945478837</v>
      </c>
      <c r="AC114" s="777"/>
      <c r="AD114" s="777">
        <v>0.007100480953010457</v>
      </c>
      <c r="AE114" s="777"/>
      <c r="AF114" s="777">
        <v>0.18369463052700463</v>
      </c>
      <c r="AG114" s="779">
        <f>(AH114/AH146)</f>
        <v>0.039389984855314746</v>
      </c>
      <c r="AH114" s="709">
        <v>30765470.11</v>
      </c>
    </row>
    <row r="115" spans="1:34" ht="409.5" customHeight="1" hidden="1">
      <c r="A115" s="776"/>
      <c r="B115" s="314"/>
      <c r="C115" s="777"/>
      <c r="D115" s="777"/>
      <c r="E115" s="777"/>
      <c r="F115" s="777"/>
      <c r="G115" s="777"/>
      <c r="H115" s="777"/>
      <c r="I115" s="777"/>
      <c r="J115" s="777"/>
      <c r="K115" s="777"/>
      <c r="L115" s="777"/>
      <c r="M115" s="777"/>
      <c r="N115" s="777"/>
      <c r="O115" s="777"/>
      <c r="P115" s="777"/>
      <c r="Q115" s="777"/>
      <c r="R115" s="777"/>
      <c r="S115" s="777"/>
      <c r="T115" s="777"/>
      <c r="U115" s="777"/>
      <c r="V115" s="777"/>
      <c r="W115" s="777"/>
      <c r="X115" s="777"/>
      <c r="Y115" s="777"/>
      <c r="Z115" s="777"/>
      <c r="AA115" s="777"/>
      <c r="AB115" s="777"/>
      <c r="AC115" s="777"/>
      <c r="AD115" s="777"/>
      <c r="AE115" s="777"/>
      <c r="AF115" s="777"/>
      <c r="AG115" s="779">
        <f>(AH115/AH146)</f>
        <v>0</v>
      </c>
      <c r="AH115" s="709"/>
    </row>
    <row r="116" spans="1:34" ht="15">
      <c r="A116" s="133" t="s">
        <v>456</v>
      </c>
      <c r="B116" s="781"/>
      <c r="C116" s="782">
        <f aca="true" t="shared" si="8" ref="C116:AF116">IF(SUM(C117:C123)=0,"",SUM(C117:C123))</f>
        <v>0.01893296611532027</v>
      </c>
      <c r="D116" s="782">
        <f t="shared" si="8"/>
        <v>0.009541125813649846</v>
      </c>
      <c r="E116" s="782">
        <f t="shared" si="8"/>
        <v>0.026775702828654487</v>
      </c>
      <c r="F116" s="782">
        <f t="shared" si="8"/>
        <v>0.008462548317806896</v>
      </c>
      <c r="G116" s="782">
        <f t="shared" si="8"/>
        <v>0.018318654478490275</v>
      </c>
      <c r="H116" s="782">
        <f t="shared" si="8"/>
        <v>0.014388668253894617</v>
      </c>
      <c r="I116" s="782">
        <f t="shared" si="8"/>
        <v>0.00352334368207146</v>
      </c>
      <c r="J116" s="782">
        <f t="shared" si="8"/>
      </c>
      <c r="K116" s="782">
        <f t="shared" si="8"/>
      </c>
      <c r="L116" s="782">
        <f t="shared" si="8"/>
      </c>
      <c r="M116" s="782">
        <f t="shared" si="8"/>
      </c>
      <c r="N116" s="782">
        <f t="shared" si="8"/>
      </c>
      <c r="O116" s="782">
        <f t="shared" si="8"/>
      </c>
      <c r="P116" s="782">
        <f t="shared" si="8"/>
      </c>
      <c r="Q116" s="782">
        <f t="shared" si="8"/>
      </c>
      <c r="R116" s="782">
        <f t="shared" si="8"/>
        <v>0.005762199616833753</v>
      </c>
      <c r="S116" s="782">
        <f t="shared" si="8"/>
        <v>0.038898992267305046</v>
      </c>
      <c r="T116" s="782">
        <f t="shared" si="8"/>
        <v>0.03617419427983176</v>
      </c>
      <c r="U116" s="782">
        <f t="shared" si="8"/>
        <v>0.029130181888362486</v>
      </c>
      <c r="V116" s="782">
        <f t="shared" si="8"/>
        <v>0.004161577429394563</v>
      </c>
      <c r="W116" s="782">
        <f t="shared" si="8"/>
        <v>0.06044649564256158</v>
      </c>
      <c r="X116" s="782">
        <f t="shared" si="8"/>
        <v>0.007989537235577498</v>
      </c>
      <c r="Y116" s="782">
        <f t="shared" si="8"/>
        <v>0.020607091384296644</v>
      </c>
      <c r="Z116" s="782">
        <f t="shared" si="8"/>
        <v>0.010616193698458426</v>
      </c>
      <c r="AA116" s="782">
        <f t="shared" si="8"/>
      </c>
      <c r="AB116" s="782">
        <f t="shared" si="8"/>
        <v>0.030016246975642376</v>
      </c>
      <c r="AC116" s="782">
        <f t="shared" si="8"/>
        <v>0.04389371326793315</v>
      </c>
      <c r="AD116" s="782">
        <f t="shared" si="8"/>
        <v>0.056714198088382343</v>
      </c>
      <c r="AE116" s="782">
        <f t="shared" si="8"/>
      </c>
      <c r="AF116" s="782">
        <f t="shared" si="8"/>
      </c>
      <c r="AG116" s="783">
        <f>SUM(AG117:AG123)</f>
        <v>0.018794686649850456</v>
      </c>
      <c r="AH116" s="709"/>
    </row>
    <row r="117" spans="1:34" ht="15" customHeight="1">
      <c r="A117" s="134"/>
      <c r="B117" s="135" t="s">
        <v>345</v>
      </c>
      <c r="C117" s="784"/>
      <c r="D117" s="784"/>
      <c r="E117" s="784"/>
      <c r="F117" s="784"/>
      <c r="G117" s="784"/>
      <c r="H117" s="784"/>
      <c r="I117" s="784"/>
      <c r="J117" s="784"/>
      <c r="K117" s="784"/>
      <c r="L117" s="784"/>
      <c r="M117" s="784"/>
      <c r="N117" s="784"/>
      <c r="O117" s="784"/>
      <c r="P117" s="784"/>
      <c r="Q117" s="784"/>
      <c r="R117" s="784"/>
      <c r="S117" s="784"/>
      <c r="T117" s="784"/>
      <c r="U117" s="784"/>
      <c r="V117" s="784"/>
      <c r="W117" s="784"/>
      <c r="X117" s="784"/>
      <c r="Y117" s="784">
        <v>0.0146387058786815</v>
      </c>
      <c r="Z117" s="784"/>
      <c r="AA117" s="784"/>
      <c r="AB117" s="784"/>
      <c r="AC117" s="784"/>
      <c r="AD117" s="784"/>
      <c r="AE117" s="784"/>
      <c r="AF117" s="784"/>
      <c r="AG117" s="779">
        <f>(AH117/AH146)</f>
        <v>0.0011053092201781872</v>
      </c>
      <c r="AH117" s="709">
        <v>863299.59</v>
      </c>
    </row>
    <row r="118" spans="1:34" ht="15" customHeight="1">
      <c r="A118" s="134"/>
      <c r="B118" s="135" t="s">
        <v>399</v>
      </c>
      <c r="C118" s="784"/>
      <c r="D118" s="784"/>
      <c r="E118" s="784"/>
      <c r="F118" s="784"/>
      <c r="G118" s="784"/>
      <c r="H118" s="784"/>
      <c r="I118" s="784">
        <v>0.00352334368207146</v>
      </c>
      <c r="J118" s="784"/>
      <c r="K118" s="784"/>
      <c r="L118" s="784"/>
      <c r="M118" s="784"/>
      <c r="N118" s="784"/>
      <c r="O118" s="784"/>
      <c r="P118" s="784"/>
      <c r="Q118" s="784"/>
      <c r="R118" s="784">
        <v>0.004594170736287396</v>
      </c>
      <c r="S118" s="784"/>
      <c r="T118" s="784"/>
      <c r="U118" s="784"/>
      <c r="V118" s="784"/>
      <c r="W118" s="784">
        <v>0.008572093860487837</v>
      </c>
      <c r="X118" s="784"/>
      <c r="Y118" s="784">
        <v>0.005968385505615145</v>
      </c>
      <c r="Z118" s="784">
        <v>0.010616193698458426</v>
      </c>
      <c r="AA118" s="784"/>
      <c r="AB118" s="784">
        <v>0.0031832967804283204</v>
      </c>
      <c r="AC118" s="784"/>
      <c r="AD118" s="784">
        <v>0.008367144177106663</v>
      </c>
      <c r="AE118" s="784"/>
      <c r="AF118" s="784"/>
      <c r="AG118" s="779">
        <f>(AH118/AH146)</f>
        <v>0.0022524286091377983</v>
      </c>
      <c r="AH118" s="709">
        <v>1759254.93</v>
      </c>
    </row>
    <row r="119" spans="1:34" ht="15" customHeight="1">
      <c r="A119" s="134"/>
      <c r="B119" s="135" t="s">
        <v>649</v>
      </c>
      <c r="C119" s="784"/>
      <c r="D119" s="784">
        <v>0.009541125813649846</v>
      </c>
      <c r="E119" s="784">
        <v>0.025251310917574803</v>
      </c>
      <c r="F119" s="784"/>
      <c r="G119" s="784">
        <v>0.018318654478490275</v>
      </c>
      <c r="H119" s="784">
        <v>0.014388668253894617</v>
      </c>
      <c r="I119" s="784"/>
      <c r="J119" s="784"/>
      <c r="K119" s="784"/>
      <c r="L119" s="784"/>
      <c r="M119" s="784"/>
      <c r="N119" s="784"/>
      <c r="O119" s="784"/>
      <c r="P119" s="784"/>
      <c r="Q119" s="784"/>
      <c r="R119" s="784"/>
      <c r="S119" s="784">
        <v>0.038898992267305046</v>
      </c>
      <c r="T119" s="784">
        <v>0.03111808164673483</v>
      </c>
      <c r="U119" s="784">
        <v>0.029130181888362486</v>
      </c>
      <c r="V119" s="784"/>
      <c r="W119" s="784">
        <v>0.05187440178207375</v>
      </c>
      <c r="X119" s="784">
        <v>0.007989537235577498</v>
      </c>
      <c r="Y119" s="784"/>
      <c r="Z119" s="784"/>
      <c r="AA119" s="784"/>
      <c r="AB119" s="784">
        <v>0.0044425956356411445</v>
      </c>
      <c r="AC119" s="784">
        <v>0.017308085830842104</v>
      </c>
      <c r="AD119" s="784"/>
      <c r="AE119" s="784"/>
      <c r="AF119" s="784"/>
      <c r="AG119" s="779">
        <f>(AH119/AH146)</f>
        <v>0.01100639223128697</v>
      </c>
      <c r="AH119" s="709">
        <v>8596520.98</v>
      </c>
    </row>
    <row r="120" spans="1:34" ht="15" customHeight="1">
      <c r="A120" s="134"/>
      <c r="B120" s="135" t="s">
        <v>486</v>
      </c>
      <c r="C120" s="784">
        <v>0.01893296611532027</v>
      </c>
      <c r="D120" s="784"/>
      <c r="E120" s="784"/>
      <c r="F120" s="784">
        <v>0.008462548317806896</v>
      </c>
      <c r="G120" s="784"/>
      <c r="H120" s="784"/>
      <c r="I120" s="784"/>
      <c r="J120" s="784"/>
      <c r="K120" s="784"/>
      <c r="L120" s="784"/>
      <c r="M120" s="784"/>
      <c r="N120" s="784"/>
      <c r="O120" s="784"/>
      <c r="P120" s="784"/>
      <c r="Q120" s="784"/>
      <c r="R120" s="784">
        <v>0.0011680288805463565</v>
      </c>
      <c r="S120" s="784"/>
      <c r="T120" s="784">
        <v>0.00505611263309693</v>
      </c>
      <c r="U120" s="784"/>
      <c r="V120" s="784">
        <v>0.004161577429394563</v>
      </c>
      <c r="W120" s="784"/>
      <c r="X120" s="784"/>
      <c r="Y120" s="784"/>
      <c r="Z120" s="784"/>
      <c r="AA120" s="784"/>
      <c r="AB120" s="784">
        <v>0.007115838079169146</v>
      </c>
      <c r="AC120" s="784">
        <v>0.0025292995774185366</v>
      </c>
      <c r="AD120" s="784"/>
      <c r="AE120" s="784"/>
      <c r="AF120" s="784"/>
      <c r="AG120" s="779">
        <f>(AH120/AH146)</f>
        <v>0.0016224734456789746</v>
      </c>
      <c r="AH120" s="709">
        <v>1267229.69</v>
      </c>
    </row>
    <row r="121" spans="1:34" ht="15" customHeight="1">
      <c r="A121" s="134"/>
      <c r="B121" s="135" t="s">
        <v>560</v>
      </c>
      <c r="C121" s="784"/>
      <c r="D121" s="784"/>
      <c r="E121" s="784">
        <v>0.0015243919110796836</v>
      </c>
      <c r="F121" s="784"/>
      <c r="G121" s="784"/>
      <c r="H121" s="784"/>
      <c r="I121" s="784"/>
      <c r="J121" s="784"/>
      <c r="K121" s="784"/>
      <c r="L121" s="784"/>
      <c r="M121" s="784"/>
      <c r="N121" s="784"/>
      <c r="O121" s="784"/>
      <c r="P121" s="784"/>
      <c r="Q121" s="784"/>
      <c r="R121" s="784"/>
      <c r="S121" s="784"/>
      <c r="T121" s="784"/>
      <c r="U121" s="784"/>
      <c r="V121" s="784"/>
      <c r="W121" s="784"/>
      <c r="X121" s="784"/>
      <c r="Y121" s="784"/>
      <c r="Z121" s="784"/>
      <c r="AA121" s="784"/>
      <c r="AB121" s="784">
        <v>0.015274516480403764</v>
      </c>
      <c r="AC121" s="784">
        <v>0.024056327859672506</v>
      </c>
      <c r="AD121" s="784">
        <v>0.04834705391127568</v>
      </c>
      <c r="AE121" s="784"/>
      <c r="AF121" s="784"/>
      <c r="AG121" s="779">
        <f>(AH121/AH146)</f>
        <v>0.0028080831435685232</v>
      </c>
      <c r="AH121" s="709">
        <v>2193247.81</v>
      </c>
    </row>
    <row r="122" spans="1:34" ht="409.5" customHeight="1" hidden="1">
      <c r="A122" s="134"/>
      <c r="B122" s="135"/>
      <c r="C122" s="784"/>
      <c r="D122" s="784"/>
      <c r="E122" s="784"/>
      <c r="F122" s="784"/>
      <c r="G122" s="784"/>
      <c r="H122" s="784"/>
      <c r="I122" s="784"/>
      <c r="J122" s="784"/>
      <c r="K122" s="784"/>
      <c r="L122" s="784"/>
      <c r="M122" s="784"/>
      <c r="N122" s="784"/>
      <c r="O122" s="784"/>
      <c r="P122" s="784"/>
      <c r="Q122" s="784"/>
      <c r="R122" s="784"/>
      <c r="S122" s="784"/>
      <c r="T122" s="784"/>
      <c r="U122" s="784"/>
      <c r="V122" s="784"/>
      <c r="W122" s="784"/>
      <c r="X122" s="784"/>
      <c r="Y122" s="784"/>
      <c r="Z122" s="784"/>
      <c r="AA122" s="784"/>
      <c r="AB122" s="784"/>
      <c r="AC122" s="784"/>
      <c r="AD122" s="784"/>
      <c r="AE122" s="784"/>
      <c r="AF122" s="784"/>
      <c r="AG122" s="779">
        <f>(AH122/AH146)</f>
        <v>0</v>
      </c>
      <c r="AH122" s="709"/>
    </row>
    <row r="123" spans="1:34" ht="409.5" customHeight="1" hidden="1">
      <c r="A123" s="134"/>
      <c r="B123" s="135"/>
      <c r="C123" s="784"/>
      <c r="D123" s="784"/>
      <c r="E123" s="784"/>
      <c r="F123" s="784"/>
      <c r="G123" s="784"/>
      <c r="H123" s="784"/>
      <c r="I123" s="784"/>
      <c r="J123" s="784"/>
      <c r="K123" s="784"/>
      <c r="L123" s="784"/>
      <c r="M123" s="784"/>
      <c r="N123" s="784"/>
      <c r="O123" s="784"/>
      <c r="P123" s="784"/>
      <c r="Q123" s="784"/>
      <c r="R123" s="784"/>
      <c r="S123" s="784"/>
      <c r="T123" s="784"/>
      <c r="U123" s="784"/>
      <c r="V123" s="784"/>
      <c r="W123" s="784"/>
      <c r="X123" s="784"/>
      <c r="Y123" s="784"/>
      <c r="Z123" s="784"/>
      <c r="AA123" s="784"/>
      <c r="AB123" s="784"/>
      <c r="AC123" s="784"/>
      <c r="AD123" s="784"/>
      <c r="AE123" s="784"/>
      <c r="AF123" s="784"/>
      <c r="AG123" s="779">
        <f>(AH123/AH146)</f>
        <v>0</v>
      </c>
      <c r="AH123" s="709"/>
    </row>
    <row r="124" spans="1:34" ht="15">
      <c r="A124" s="772" t="s">
        <v>1491</v>
      </c>
      <c r="B124" s="773"/>
      <c r="C124" s="774">
        <f aca="true" t="shared" si="9" ref="C124:AF124">IF(SUM(C125:C131)=0,"",SUM(C125:C131))</f>
      </c>
      <c r="D124" s="774">
        <f t="shared" si="9"/>
      </c>
      <c r="E124" s="774">
        <f t="shared" si="9"/>
      </c>
      <c r="F124" s="774">
        <f t="shared" si="9"/>
      </c>
      <c r="G124" s="774">
        <f t="shared" si="9"/>
      </c>
      <c r="H124" s="774">
        <f t="shared" si="9"/>
      </c>
      <c r="I124" s="774">
        <f t="shared" si="9"/>
      </c>
      <c r="J124" s="774">
        <f t="shared" si="9"/>
      </c>
      <c r="K124" s="774">
        <f t="shared" si="9"/>
      </c>
      <c r="L124" s="774">
        <f t="shared" si="9"/>
      </c>
      <c r="M124" s="774">
        <f t="shared" si="9"/>
      </c>
      <c r="N124" s="774">
        <f t="shared" si="9"/>
      </c>
      <c r="O124" s="774">
        <f t="shared" si="9"/>
      </c>
      <c r="P124" s="774">
        <f t="shared" si="9"/>
      </c>
      <c r="Q124" s="774">
        <f t="shared" si="9"/>
      </c>
      <c r="R124" s="774">
        <f t="shared" si="9"/>
      </c>
      <c r="S124" s="774">
        <f t="shared" si="9"/>
      </c>
      <c r="T124" s="774">
        <f t="shared" si="9"/>
      </c>
      <c r="U124" s="774">
        <f t="shared" si="9"/>
      </c>
      <c r="V124" s="774">
        <f t="shared" si="9"/>
      </c>
      <c r="W124" s="774">
        <f t="shared" si="9"/>
      </c>
      <c r="X124" s="774">
        <f t="shared" si="9"/>
      </c>
      <c r="Y124" s="774">
        <f t="shared" si="9"/>
      </c>
      <c r="Z124" s="774">
        <f t="shared" si="9"/>
      </c>
      <c r="AA124" s="774">
        <f t="shared" si="9"/>
      </c>
      <c r="AB124" s="774">
        <f t="shared" si="9"/>
      </c>
      <c r="AC124" s="774">
        <f t="shared" si="9"/>
      </c>
      <c r="AD124" s="774">
        <f t="shared" si="9"/>
      </c>
      <c r="AE124" s="774">
        <f t="shared" si="9"/>
      </c>
      <c r="AF124" s="774">
        <f t="shared" si="9"/>
      </c>
      <c r="AG124" s="775">
        <f>SUM(AG126:AG131)</f>
        <v>0</v>
      </c>
      <c r="AH124" s="709"/>
    </row>
    <row r="125" spans="1:34" ht="409.5" customHeight="1" hidden="1">
      <c r="A125" s="776"/>
      <c r="B125" s="314"/>
      <c r="C125" s="777"/>
      <c r="D125" s="777"/>
      <c r="E125" s="777"/>
      <c r="F125" s="777"/>
      <c r="G125" s="777"/>
      <c r="H125" s="777"/>
      <c r="I125" s="777"/>
      <c r="J125" s="777"/>
      <c r="K125" s="777"/>
      <c r="L125" s="777"/>
      <c r="M125" s="777"/>
      <c r="N125" s="777"/>
      <c r="O125" s="777"/>
      <c r="P125" s="777"/>
      <c r="Q125" s="777"/>
      <c r="R125" s="777"/>
      <c r="S125" s="777"/>
      <c r="T125" s="777"/>
      <c r="U125" s="777"/>
      <c r="V125" s="777"/>
      <c r="W125" s="777"/>
      <c r="X125" s="777"/>
      <c r="Y125" s="777"/>
      <c r="Z125" s="777"/>
      <c r="AA125" s="777"/>
      <c r="AB125" s="777"/>
      <c r="AC125" s="777"/>
      <c r="AD125" s="777"/>
      <c r="AE125" s="777"/>
      <c r="AF125" s="777"/>
      <c r="AG125" s="779">
        <f>(AH125/AH146)</f>
        <v>0</v>
      </c>
      <c r="AH125" s="709"/>
    </row>
    <row r="126" spans="1:34" ht="409.5" customHeight="1" hidden="1">
      <c r="A126" s="776"/>
      <c r="B126" s="314"/>
      <c r="C126" s="777"/>
      <c r="D126" s="777"/>
      <c r="E126" s="777"/>
      <c r="F126" s="777"/>
      <c r="G126" s="777"/>
      <c r="H126" s="777"/>
      <c r="I126" s="777"/>
      <c r="J126" s="777"/>
      <c r="K126" s="777"/>
      <c r="L126" s="777"/>
      <c r="M126" s="777"/>
      <c r="N126" s="777"/>
      <c r="O126" s="777"/>
      <c r="P126" s="777"/>
      <c r="Q126" s="777"/>
      <c r="R126" s="777"/>
      <c r="S126" s="777"/>
      <c r="T126" s="777"/>
      <c r="U126" s="777"/>
      <c r="V126" s="777"/>
      <c r="W126" s="777"/>
      <c r="X126" s="777"/>
      <c r="Y126" s="777"/>
      <c r="Z126" s="777"/>
      <c r="AA126" s="777"/>
      <c r="AB126" s="777"/>
      <c r="AC126" s="777"/>
      <c r="AD126" s="777"/>
      <c r="AE126" s="777"/>
      <c r="AF126" s="777"/>
      <c r="AG126" s="779">
        <f>(AH126/AH146)</f>
        <v>0</v>
      </c>
      <c r="AH126" s="709"/>
    </row>
    <row r="127" spans="1:34" ht="409.5" customHeight="1" hidden="1">
      <c r="A127" s="776"/>
      <c r="B127" s="314"/>
      <c r="C127" s="777"/>
      <c r="D127" s="777"/>
      <c r="E127" s="777"/>
      <c r="F127" s="777"/>
      <c r="G127" s="777"/>
      <c r="H127" s="777"/>
      <c r="I127" s="777"/>
      <c r="J127" s="777"/>
      <c r="K127" s="777"/>
      <c r="L127" s="777"/>
      <c r="M127" s="777"/>
      <c r="N127" s="777"/>
      <c r="O127" s="777"/>
      <c r="P127" s="777"/>
      <c r="Q127" s="777"/>
      <c r="R127" s="777"/>
      <c r="S127" s="777"/>
      <c r="T127" s="777"/>
      <c r="U127" s="777"/>
      <c r="V127" s="777"/>
      <c r="W127" s="777"/>
      <c r="X127" s="777"/>
      <c r="Y127" s="777"/>
      <c r="Z127" s="777"/>
      <c r="AA127" s="777"/>
      <c r="AB127" s="777"/>
      <c r="AC127" s="777"/>
      <c r="AD127" s="777"/>
      <c r="AE127" s="777"/>
      <c r="AF127" s="777"/>
      <c r="AG127" s="779">
        <f>(AH127/AH146)</f>
        <v>0</v>
      </c>
      <c r="AH127" s="709"/>
    </row>
    <row r="128" spans="1:34" ht="409.5" customHeight="1" hidden="1">
      <c r="A128" s="776"/>
      <c r="B128" s="314"/>
      <c r="C128" s="777"/>
      <c r="D128" s="777"/>
      <c r="E128" s="777"/>
      <c r="F128" s="777"/>
      <c r="G128" s="777"/>
      <c r="H128" s="777"/>
      <c r="I128" s="777"/>
      <c r="J128" s="777"/>
      <c r="K128" s="777"/>
      <c r="L128" s="777"/>
      <c r="M128" s="777"/>
      <c r="N128" s="777"/>
      <c r="O128" s="777"/>
      <c r="P128" s="777"/>
      <c r="Q128" s="777"/>
      <c r="R128" s="777"/>
      <c r="S128" s="777"/>
      <c r="T128" s="777"/>
      <c r="U128" s="777"/>
      <c r="V128" s="777"/>
      <c r="W128" s="777"/>
      <c r="X128" s="777"/>
      <c r="Y128" s="777"/>
      <c r="Z128" s="777"/>
      <c r="AA128" s="777"/>
      <c r="AB128" s="777"/>
      <c r="AC128" s="777"/>
      <c r="AD128" s="777"/>
      <c r="AE128" s="777"/>
      <c r="AF128" s="777"/>
      <c r="AG128" s="779">
        <f>(AH128/AH146)</f>
        <v>0</v>
      </c>
      <c r="AH128" s="709"/>
    </row>
    <row r="129" spans="1:34" ht="409.5" customHeight="1" hidden="1">
      <c r="A129" s="776"/>
      <c r="B129" s="314"/>
      <c r="C129" s="777"/>
      <c r="D129" s="777"/>
      <c r="E129" s="777"/>
      <c r="F129" s="777"/>
      <c r="G129" s="777"/>
      <c r="H129" s="777"/>
      <c r="I129" s="777"/>
      <c r="J129" s="777"/>
      <c r="K129" s="777"/>
      <c r="L129" s="777"/>
      <c r="M129" s="777"/>
      <c r="N129" s="777"/>
      <c r="O129" s="777"/>
      <c r="P129" s="777"/>
      <c r="Q129" s="777"/>
      <c r="R129" s="777"/>
      <c r="S129" s="777"/>
      <c r="T129" s="777"/>
      <c r="U129" s="777"/>
      <c r="V129" s="777"/>
      <c r="W129" s="777"/>
      <c r="X129" s="777"/>
      <c r="Y129" s="777"/>
      <c r="Z129" s="777"/>
      <c r="AA129" s="777"/>
      <c r="AB129" s="777"/>
      <c r="AC129" s="777"/>
      <c r="AD129" s="777"/>
      <c r="AE129" s="777"/>
      <c r="AF129" s="777"/>
      <c r="AG129" s="779">
        <f>(AH129/AH146)</f>
        <v>0</v>
      </c>
      <c r="AH129" s="709"/>
    </row>
    <row r="130" spans="1:34" ht="409.5" customHeight="1" hidden="1">
      <c r="A130" s="776"/>
      <c r="B130" s="314"/>
      <c r="C130" s="777"/>
      <c r="D130" s="777"/>
      <c r="E130" s="777"/>
      <c r="F130" s="777"/>
      <c r="G130" s="777"/>
      <c r="H130" s="777"/>
      <c r="I130" s="777"/>
      <c r="J130" s="777"/>
      <c r="K130" s="777"/>
      <c r="L130" s="777"/>
      <c r="M130" s="777"/>
      <c r="N130" s="777"/>
      <c r="O130" s="777"/>
      <c r="P130" s="777"/>
      <c r="Q130" s="777"/>
      <c r="R130" s="777"/>
      <c r="S130" s="777"/>
      <c r="T130" s="777"/>
      <c r="U130" s="777"/>
      <c r="V130" s="777"/>
      <c r="W130" s="777"/>
      <c r="X130" s="777"/>
      <c r="Y130" s="777"/>
      <c r="Z130" s="777"/>
      <c r="AA130" s="777"/>
      <c r="AB130" s="777"/>
      <c r="AC130" s="777"/>
      <c r="AD130" s="777"/>
      <c r="AE130" s="777"/>
      <c r="AF130" s="777"/>
      <c r="AG130" s="779">
        <f>(AH130/AH146)</f>
        <v>0</v>
      </c>
      <c r="AH130" s="709"/>
    </row>
    <row r="131" spans="1:34" ht="409.5" customHeight="1" hidden="1">
      <c r="A131" s="776"/>
      <c r="B131" s="314"/>
      <c r="C131" s="777"/>
      <c r="D131" s="777"/>
      <c r="E131" s="777"/>
      <c r="F131" s="777"/>
      <c r="G131" s="777"/>
      <c r="H131" s="777"/>
      <c r="I131" s="777"/>
      <c r="J131" s="777"/>
      <c r="K131" s="777"/>
      <c r="L131" s="777"/>
      <c r="M131" s="777"/>
      <c r="N131" s="777"/>
      <c r="O131" s="777"/>
      <c r="P131" s="777"/>
      <c r="Q131" s="777"/>
      <c r="R131" s="777"/>
      <c r="S131" s="777"/>
      <c r="T131" s="777"/>
      <c r="U131" s="777"/>
      <c r="V131" s="777"/>
      <c r="W131" s="777"/>
      <c r="X131" s="777"/>
      <c r="Y131" s="777"/>
      <c r="Z131" s="777"/>
      <c r="AA131" s="777"/>
      <c r="AB131" s="777"/>
      <c r="AC131" s="777"/>
      <c r="AD131" s="777"/>
      <c r="AE131" s="777"/>
      <c r="AF131" s="777"/>
      <c r="AG131" s="779">
        <f>(AH131/AH146)</f>
        <v>0</v>
      </c>
      <c r="AH131" s="709"/>
    </row>
    <row r="132" spans="1:34" ht="15">
      <c r="A132" s="772" t="s">
        <v>261</v>
      </c>
      <c r="B132" s="773"/>
      <c r="C132" s="774">
        <f aca="true" t="shared" si="10" ref="C132:AF132">IF(SUM(C133:C139)=0,"",SUM(C133:C139))</f>
        <v>0.057914867964961196</v>
      </c>
      <c r="D132" s="774">
        <f t="shared" si="10"/>
        <v>0.01875945570079237</v>
      </c>
      <c r="E132" s="774">
        <f t="shared" si="10"/>
        <v>0.008259157106899815</v>
      </c>
      <c r="F132" s="774">
        <f t="shared" si="10"/>
        <v>0.036159690938703165</v>
      </c>
      <c r="G132" s="774">
        <f t="shared" si="10"/>
      </c>
      <c r="H132" s="774">
        <f t="shared" si="10"/>
        <v>0.01367376044390291</v>
      </c>
      <c r="I132" s="774">
        <f t="shared" si="10"/>
        <v>0.054467066235893445</v>
      </c>
      <c r="J132" s="774">
        <f t="shared" si="10"/>
      </c>
      <c r="K132" s="774">
        <f t="shared" si="10"/>
      </c>
      <c r="L132" s="774">
        <f t="shared" si="10"/>
      </c>
      <c r="M132" s="774">
        <f t="shared" si="10"/>
      </c>
      <c r="N132" s="774">
        <f t="shared" si="10"/>
      </c>
      <c r="O132" s="774">
        <f t="shared" si="10"/>
      </c>
      <c r="P132" s="774">
        <f t="shared" si="10"/>
      </c>
      <c r="Q132" s="774">
        <f t="shared" si="10"/>
      </c>
      <c r="R132" s="774">
        <f t="shared" si="10"/>
        <v>0.018327215341004503</v>
      </c>
      <c r="S132" s="774">
        <f t="shared" si="10"/>
      </c>
      <c r="T132" s="774">
        <f t="shared" si="10"/>
      </c>
      <c r="U132" s="774">
        <f t="shared" si="10"/>
      </c>
      <c r="V132" s="774">
        <f t="shared" si="10"/>
        <v>0.04192120555074105</v>
      </c>
      <c r="W132" s="774">
        <f t="shared" si="10"/>
      </c>
      <c r="X132" s="774">
        <f t="shared" si="10"/>
      </c>
      <c r="Y132" s="774">
        <f t="shared" si="10"/>
      </c>
      <c r="Z132" s="774">
        <f t="shared" si="10"/>
      </c>
      <c r="AA132" s="774">
        <f t="shared" si="10"/>
      </c>
      <c r="AB132" s="774">
        <f t="shared" si="10"/>
        <v>0.0468945145822698</v>
      </c>
      <c r="AC132" s="774">
        <f t="shared" si="10"/>
        <v>0.011324589722876905</v>
      </c>
      <c r="AD132" s="774">
        <f t="shared" si="10"/>
        <v>0.046535522550116115</v>
      </c>
      <c r="AE132" s="774">
        <f t="shared" si="10"/>
      </c>
      <c r="AF132" s="774">
        <f t="shared" si="10"/>
      </c>
      <c r="AG132" s="775">
        <f>SUM(AG133:AG139)</f>
        <v>0.012973972545330493</v>
      </c>
      <c r="AH132" s="709"/>
    </row>
    <row r="133" spans="1:34" ht="15">
      <c r="A133" s="776"/>
      <c r="B133" s="314" t="s">
        <v>1492</v>
      </c>
      <c r="C133" s="777">
        <v>0.02039185845653968</v>
      </c>
      <c r="D133" s="777">
        <v>0.01875945570079237</v>
      </c>
      <c r="E133" s="777">
        <v>0.008259157106899815</v>
      </c>
      <c r="F133" s="777">
        <v>0.028692676780430318</v>
      </c>
      <c r="G133" s="777"/>
      <c r="H133" s="777">
        <v>0.01367376044390291</v>
      </c>
      <c r="I133" s="777">
        <v>0.009641860398830526</v>
      </c>
      <c r="J133" s="777"/>
      <c r="K133" s="777"/>
      <c r="L133" s="777"/>
      <c r="M133" s="777"/>
      <c r="N133" s="777"/>
      <c r="O133" s="777"/>
      <c r="P133" s="777"/>
      <c r="Q133" s="777"/>
      <c r="R133" s="777">
        <v>0.006286124330288526</v>
      </c>
      <c r="S133" s="777"/>
      <c r="T133" s="777"/>
      <c r="U133" s="777"/>
      <c r="V133" s="777">
        <v>0.008543991915276957</v>
      </c>
      <c r="W133" s="777"/>
      <c r="X133" s="777"/>
      <c r="Y133" s="777"/>
      <c r="Z133" s="777"/>
      <c r="AA133" s="777"/>
      <c r="AB133" s="777"/>
      <c r="AC133" s="777"/>
      <c r="AD133" s="777"/>
      <c r="AE133" s="777"/>
      <c r="AF133" s="777"/>
      <c r="AG133" s="779">
        <f>(AH133/AH146)</f>
        <v>0.0036424982424909927</v>
      </c>
      <c r="AH133" s="709">
        <v>2844966.08</v>
      </c>
    </row>
    <row r="134" spans="1:34" ht="15">
      <c r="A134" s="776"/>
      <c r="B134" s="314" t="s">
        <v>728</v>
      </c>
      <c r="C134" s="777">
        <v>0.018045506837266544</v>
      </c>
      <c r="D134" s="777"/>
      <c r="E134" s="777"/>
      <c r="F134" s="777"/>
      <c r="G134" s="777"/>
      <c r="H134" s="777"/>
      <c r="I134" s="777">
        <v>0.029406088888772303</v>
      </c>
      <c r="J134" s="777"/>
      <c r="K134" s="777"/>
      <c r="L134" s="777"/>
      <c r="M134" s="777"/>
      <c r="N134" s="777"/>
      <c r="O134" s="777"/>
      <c r="P134" s="777"/>
      <c r="Q134" s="777"/>
      <c r="R134" s="777">
        <v>0.001751337361047544</v>
      </c>
      <c r="S134" s="777"/>
      <c r="T134" s="777"/>
      <c r="U134" s="777"/>
      <c r="V134" s="777">
        <v>0.0016746779122841417</v>
      </c>
      <c r="W134" s="777"/>
      <c r="X134" s="777"/>
      <c r="Y134" s="777"/>
      <c r="Z134" s="777"/>
      <c r="AA134" s="777"/>
      <c r="AB134" s="777">
        <v>0.017616270095927027</v>
      </c>
      <c r="AC134" s="777">
        <v>0.011324589722876905</v>
      </c>
      <c r="AD134" s="777">
        <v>0.011479576818988957</v>
      </c>
      <c r="AE134" s="777"/>
      <c r="AF134" s="777"/>
      <c r="AG134" s="779">
        <f>(AH134/AH146)</f>
        <v>0.003839430817578447</v>
      </c>
      <c r="AH134" s="709">
        <v>2998779.88</v>
      </c>
    </row>
    <row r="135" spans="1:34" ht="15">
      <c r="A135" s="776"/>
      <c r="B135" s="314" t="s">
        <v>1242</v>
      </c>
      <c r="C135" s="777"/>
      <c r="D135" s="777"/>
      <c r="E135" s="777"/>
      <c r="F135" s="777"/>
      <c r="G135" s="777"/>
      <c r="H135" s="777"/>
      <c r="I135" s="777">
        <v>0.004240038596555472</v>
      </c>
      <c r="J135" s="777"/>
      <c r="K135" s="777"/>
      <c r="L135" s="777"/>
      <c r="M135" s="777"/>
      <c r="N135" s="777"/>
      <c r="O135" s="777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7"/>
      <c r="AC135" s="777"/>
      <c r="AD135" s="777"/>
      <c r="AE135" s="777"/>
      <c r="AF135" s="777"/>
      <c r="AG135" s="779">
        <f>(AH135/AH146)</f>
        <v>0.0002260301197962585</v>
      </c>
      <c r="AH135" s="709">
        <v>176540.38</v>
      </c>
    </row>
    <row r="136" spans="1:34" ht="15">
      <c r="A136" s="776"/>
      <c r="B136" s="314" t="s">
        <v>1404</v>
      </c>
      <c r="C136" s="777"/>
      <c r="D136" s="777"/>
      <c r="E136" s="777"/>
      <c r="F136" s="777"/>
      <c r="G136" s="777"/>
      <c r="H136" s="777"/>
      <c r="I136" s="777"/>
      <c r="J136" s="777"/>
      <c r="K136" s="777"/>
      <c r="L136" s="777"/>
      <c r="M136" s="777"/>
      <c r="N136" s="777"/>
      <c r="O136" s="777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7"/>
      <c r="AC136" s="777"/>
      <c r="AD136" s="777">
        <v>0.01003138727314234</v>
      </c>
      <c r="AE136" s="777"/>
      <c r="AF136" s="777"/>
      <c r="AG136" s="779">
        <f>(AH136/AH146)</f>
        <v>0.00022518282235258716</v>
      </c>
      <c r="AH136" s="709">
        <v>175878.6</v>
      </c>
    </row>
    <row r="137" spans="1:34" ht="15">
      <c r="A137" s="776"/>
      <c r="B137" s="314" t="s">
        <v>788</v>
      </c>
      <c r="C137" s="777"/>
      <c r="D137" s="777"/>
      <c r="E137" s="777"/>
      <c r="F137" s="777"/>
      <c r="G137" s="777"/>
      <c r="H137" s="777"/>
      <c r="I137" s="777"/>
      <c r="J137" s="777"/>
      <c r="K137" s="777"/>
      <c r="L137" s="777"/>
      <c r="M137" s="777"/>
      <c r="N137" s="777"/>
      <c r="O137" s="777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7">
        <v>0.005010469128668561</v>
      </c>
      <c r="AC137" s="777"/>
      <c r="AD137" s="777"/>
      <c r="AE137" s="777"/>
      <c r="AF137" s="777"/>
      <c r="AG137" s="779">
        <f>(AH137/AH146)</f>
        <v>0.00029563290713646007</v>
      </c>
      <c r="AH137" s="709">
        <v>230903.5</v>
      </c>
    </row>
    <row r="138" spans="1:34" ht="15">
      <c r="A138" s="776"/>
      <c r="B138" s="314" t="s">
        <v>1700</v>
      </c>
      <c r="C138" s="777">
        <v>0.019477502671154973</v>
      </c>
      <c r="D138" s="777"/>
      <c r="E138" s="777"/>
      <c r="F138" s="777">
        <v>0.00746701415827285</v>
      </c>
      <c r="G138" s="777"/>
      <c r="H138" s="777"/>
      <c r="I138" s="777">
        <v>0.006139684440636595</v>
      </c>
      <c r="J138" s="777"/>
      <c r="K138" s="777"/>
      <c r="L138" s="777"/>
      <c r="M138" s="777"/>
      <c r="N138" s="777"/>
      <c r="O138" s="777"/>
      <c r="P138" s="777"/>
      <c r="Q138" s="777"/>
      <c r="R138" s="777">
        <v>0.0060042591848778306</v>
      </c>
      <c r="S138" s="777"/>
      <c r="T138" s="777"/>
      <c r="U138" s="777"/>
      <c r="V138" s="777">
        <v>0.01812845257386877</v>
      </c>
      <c r="W138" s="777"/>
      <c r="X138" s="777"/>
      <c r="Y138" s="777"/>
      <c r="Z138" s="777"/>
      <c r="AA138" s="777"/>
      <c r="AB138" s="777">
        <v>0.02426777535767421</v>
      </c>
      <c r="AC138" s="777"/>
      <c r="AD138" s="777">
        <v>0.02502455845798482</v>
      </c>
      <c r="AE138" s="777"/>
      <c r="AF138" s="777"/>
      <c r="AG138" s="779">
        <f>(AH138/AH146)</f>
        <v>0.003845781540969978</v>
      </c>
      <c r="AH138" s="709">
        <v>3003740.1</v>
      </c>
    </row>
    <row r="139" spans="1:34" ht="15">
      <c r="A139" s="776"/>
      <c r="B139" s="314" t="s">
        <v>1778</v>
      </c>
      <c r="C139" s="777"/>
      <c r="D139" s="777"/>
      <c r="E139" s="777"/>
      <c r="F139" s="777"/>
      <c r="G139" s="777"/>
      <c r="H139" s="777"/>
      <c r="I139" s="777">
        <v>0.005039393911098547</v>
      </c>
      <c r="J139" s="777"/>
      <c r="K139" s="777"/>
      <c r="L139" s="777"/>
      <c r="M139" s="777"/>
      <c r="N139" s="777"/>
      <c r="O139" s="777"/>
      <c r="P139" s="777"/>
      <c r="Q139" s="777"/>
      <c r="R139" s="777">
        <v>0.004285494464790603</v>
      </c>
      <c r="S139" s="777"/>
      <c r="T139" s="777"/>
      <c r="U139" s="777"/>
      <c r="V139" s="777">
        <v>0.013574083149311184</v>
      </c>
      <c r="W139" s="777"/>
      <c r="X139" s="777"/>
      <c r="Y139" s="777"/>
      <c r="Z139" s="777"/>
      <c r="AA139" s="777"/>
      <c r="AB139" s="777"/>
      <c r="AC139" s="777"/>
      <c r="AD139" s="777"/>
      <c r="AE139" s="777"/>
      <c r="AF139" s="777"/>
      <c r="AG139" s="779">
        <f>(AH139/AH146)</f>
        <v>0.0008994160950057693</v>
      </c>
      <c r="AH139" s="709">
        <v>702487.17</v>
      </c>
    </row>
    <row r="140" spans="1:34" ht="15">
      <c r="A140" s="772" t="s">
        <v>652</v>
      </c>
      <c r="B140" s="773"/>
      <c r="C140" s="774">
        <f aca="true" t="shared" si="11" ref="C140:AF140">IF(SUM(IF(C132="",0,C132)+IF(C124="",0,C124)+IF(C116="",0,C116)+IF(C113="",0,C113)+IF(C81="",0,C81)+IF(C78="",0,C78)+IF(C75="",0,C75)+IF(C72="",0,C72)+IF(C40="",0,C40)+IF(C28="",0,C28)+IF(C8="",0,C8))=0,"",SUM(IF(C132="",0,C132)+IF(C124="",0,C124)+IF(C116="",0,C116)+IF(C113="",0,C113)+IF(C81="",0,C81)+IF(C78="",0,C78)+IF(C75="",0,C75)+IF(C72="",0,C72)+IF(C40="",0,C40)+IF(C28="",0,C28)+IF(C8="",0,C8)))</f>
        <v>0.8276337574050192</v>
      </c>
      <c r="D140" s="774">
        <f t="shared" si="11"/>
        <v>0.8914016344594883</v>
      </c>
      <c r="E140" s="774">
        <f t="shared" si="11"/>
        <v>0.9148524397708591</v>
      </c>
      <c r="F140" s="774">
        <f t="shared" si="11"/>
        <v>0.869775415184224</v>
      </c>
      <c r="G140" s="774">
        <f t="shared" si="11"/>
        <v>0.8399361260397376</v>
      </c>
      <c r="H140" s="774">
        <f t="shared" si="11"/>
        <v>0.8869769229891928</v>
      </c>
      <c r="I140" s="774">
        <f t="shared" si="11"/>
        <v>0.9003040780341652</v>
      </c>
      <c r="J140" s="774">
        <f t="shared" si="11"/>
        <v>0.8275498075839698</v>
      </c>
      <c r="K140" s="774">
        <f t="shared" si="11"/>
        <v>0.8396412649894259</v>
      </c>
      <c r="L140" s="774">
        <f t="shared" si="11"/>
        <v>0.7190397469113023</v>
      </c>
      <c r="M140" s="774">
        <f t="shared" si="11"/>
        <v>0.6412956309301776</v>
      </c>
      <c r="N140" s="774">
        <f t="shared" si="11"/>
        <v>0.7478602730548546</v>
      </c>
      <c r="O140" s="774">
        <f t="shared" si="11"/>
        <v>0.719309310197405</v>
      </c>
      <c r="P140" s="774">
        <f t="shared" si="11"/>
        <v>0.09161058456891283</v>
      </c>
      <c r="Q140" s="774">
        <f t="shared" si="11"/>
        <v>0.6545055089882501</v>
      </c>
      <c r="R140" s="774">
        <f t="shared" si="11"/>
        <v>0.756642358661865</v>
      </c>
      <c r="S140" s="774">
        <f t="shared" si="11"/>
        <v>0.7388023897490379</v>
      </c>
      <c r="T140" s="774">
        <f t="shared" si="11"/>
        <v>0.6375204067155349</v>
      </c>
      <c r="U140" s="774">
        <f t="shared" si="11"/>
        <v>0.6781903760183046</v>
      </c>
      <c r="V140" s="774">
        <f t="shared" si="11"/>
        <v>0.867515212095909</v>
      </c>
      <c r="W140" s="774">
        <f t="shared" si="11"/>
        <v>0.7438147701497569</v>
      </c>
      <c r="X140" s="774">
        <f t="shared" si="11"/>
        <v>0.7748204113474209</v>
      </c>
      <c r="Y140" s="774">
        <f t="shared" si="11"/>
        <v>0.8811994987203488</v>
      </c>
      <c r="Z140" s="774">
        <f t="shared" si="11"/>
        <v>0.8601351859762725</v>
      </c>
      <c r="AA140" s="774">
        <f t="shared" si="11"/>
        <v>0.8698722150904954</v>
      </c>
      <c r="AB140" s="774">
        <f t="shared" si="11"/>
        <v>0.7958203202438913</v>
      </c>
      <c r="AC140" s="774">
        <f t="shared" si="11"/>
        <v>0.6777656448511035</v>
      </c>
      <c r="AD140" s="774">
        <f t="shared" si="11"/>
        <v>0.909566538337863</v>
      </c>
      <c r="AE140" s="774">
        <f t="shared" si="11"/>
      </c>
      <c r="AF140" s="774">
        <f t="shared" si="11"/>
        <v>0.4297214011937104</v>
      </c>
      <c r="AG140" s="775">
        <f>SUM(AG132+AG124+AG116+AG113+AG81+AG78+AG75+AG72+AG40+AG28+AG8)</f>
        <v>0.7893766828244685</v>
      </c>
      <c r="AH140" s="709"/>
    </row>
    <row r="141" spans="1:34" ht="15">
      <c r="A141" s="785" t="s">
        <v>653</v>
      </c>
      <c r="B141" s="786"/>
      <c r="C141" s="777">
        <v>0</v>
      </c>
      <c r="D141" s="777">
        <v>0</v>
      </c>
      <c r="E141" s="777">
        <v>0.006314391288248358</v>
      </c>
      <c r="F141" s="777">
        <v>0</v>
      </c>
      <c r="G141" s="777">
        <v>0</v>
      </c>
      <c r="H141" s="777">
        <v>0</v>
      </c>
      <c r="I141" s="777">
        <v>0</v>
      </c>
      <c r="J141" s="777">
        <v>0</v>
      </c>
      <c r="K141" s="777">
        <v>0</v>
      </c>
      <c r="L141" s="777">
        <v>0</v>
      </c>
      <c r="M141" s="777">
        <v>0.16381552975644656</v>
      </c>
      <c r="N141" s="777">
        <v>0.07720310304455123</v>
      </c>
      <c r="O141" s="777">
        <v>0.17083151008573047</v>
      </c>
      <c r="P141" s="777">
        <v>0.28283778424222933</v>
      </c>
      <c r="Q141" s="777">
        <v>0.1740979307729506</v>
      </c>
      <c r="R141" s="777">
        <v>0</v>
      </c>
      <c r="S141" s="777">
        <v>0.1500489249325799</v>
      </c>
      <c r="T141" s="777">
        <v>0.17462961507450905</v>
      </c>
      <c r="U141" s="777">
        <v>0.17970096082353576</v>
      </c>
      <c r="V141" s="777">
        <v>0</v>
      </c>
      <c r="W141" s="777">
        <v>0.17775876298815219</v>
      </c>
      <c r="X141" s="777">
        <v>0.15027179697092405</v>
      </c>
      <c r="Y141" s="777">
        <v>0</v>
      </c>
      <c r="Z141" s="777">
        <v>0</v>
      </c>
      <c r="AA141" s="777">
        <v>0.06748782287733067</v>
      </c>
      <c r="AB141" s="777">
        <v>0.042758428067756496</v>
      </c>
      <c r="AC141" s="777">
        <v>0.15089722923104065</v>
      </c>
      <c r="AD141" s="777">
        <v>0.041582425770310204</v>
      </c>
      <c r="AE141" s="777">
        <v>0</v>
      </c>
      <c r="AF141" s="777">
        <v>0</v>
      </c>
      <c r="AG141" s="779">
        <f>(AH141/AH146)</f>
        <v>0.06645021881373518</v>
      </c>
      <c r="AH141" s="709">
        <v>51900812.56</v>
      </c>
    </row>
    <row r="142" spans="1:34" ht="15">
      <c r="A142" s="785" t="s">
        <v>1779</v>
      </c>
      <c r="B142" s="786"/>
      <c r="C142" s="777">
        <f aca="true" t="shared" si="12" ref="C142:AF142">C143+C144</f>
        <v>0.17236624259498087</v>
      </c>
      <c r="D142" s="777">
        <f t="shared" si="12"/>
        <v>0.10859836554051185</v>
      </c>
      <c r="E142" s="777">
        <f t="shared" si="12"/>
        <v>0.0788331689408925</v>
      </c>
      <c r="F142" s="777">
        <f t="shared" si="12"/>
        <v>0.13022458481577598</v>
      </c>
      <c r="G142" s="777">
        <f t="shared" si="12"/>
        <v>0.16006387396026256</v>
      </c>
      <c r="H142" s="777">
        <f t="shared" si="12"/>
        <v>0.11302307701080701</v>
      </c>
      <c r="I142" s="777">
        <f t="shared" si="12"/>
        <v>0.09969592196583475</v>
      </c>
      <c r="J142" s="777">
        <f t="shared" si="12"/>
        <v>0.1724501924160302</v>
      </c>
      <c r="K142" s="777">
        <f t="shared" si="12"/>
        <v>0.16035873501057396</v>
      </c>
      <c r="L142" s="777">
        <f t="shared" si="12"/>
        <v>0.28096025308869765</v>
      </c>
      <c r="M142" s="777">
        <f t="shared" si="12"/>
        <v>0.19488883931337583</v>
      </c>
      <c r="N142" s="777">
        <f t="shared" si="12"/>
        <v>0.1749366239005942</v>
      </c>
      <c r="O142" s="777">
        <f t="shared" si="12"/>
        <v>0.10985917971686461</v>
      </c>
      <c r="P142" s="777">
        <f t="shared" si="12"/>
        <v>0.6255516311888579</v>
      </c>
      <c r="Q142" s="777">
        <f t="shared" si="12"/>
        <v>0.17139656023879943</v>
      </c>
      <c r="R142" s="777">
        <f t="shared" si="12"/>
        <v>0.24335764133813514</v>
      </c>
      <c r="S142" s="777">
        <f t="shared" si="12"/>
        <v>0.1111486853183823</v>
      </c>
      <c r="T142" s="777">
        <f t="shared" si="12"/>
        <v>0.18784997820995614</v>
      </c>
      <c r="U142" s="777">
        <f t="shared" si="12"/>
        <v>0.14210866315815962</v>
      </c>
      <c r="V142" s="777">
        <f t="shared" si="12"/>
        <v>0.1324847879040911</v>
      </c>
      <c r="W142" s="777">
        <f t="shared" si="12"/>
        <v>0.07842646686209087</v>
      </c>
      <c r="X142" s="777">
        <f t="shared" si="12"/>
        <v>0.0749077916816551</v>
      </c>
      <c r="Y142" s="777">
        <f t="shared" si="12"/>
        <v>0.11880050127965132</v>
      </c>
      <c r="Z142" s="777">
        <f t="shared" si="12"/>
        <v>0.13986481402372755</v>
      </c>
      <c r="AA142" s="777">
        <f t="shared" si="12"/>
        <v>0.06263996203217395</v>
      </c>
      <c r="AB142" s="777">
        <f t="shared" si="12"/>
        <v>0.16142125168835222</v>
      </c>
      <c r="AC142" s="777">
        <f t="shared" si="12"/>
        <v>0.17133712591785577</v>
      </c>
      <c r="AD142" s="777">
        <f t="shared" si="12"/>
        <v>0.0488510358918268</v>
      </c>
      <c r="AE142" s="777">
        <f t="shared" si="12"/>
        <v>1</v>
      </c>
      <c r="AF142" s="777">
        <f t="shared" si="12"/>
        <v>0.5702785988062897</v>
      </c>
      <c r="AG142" s="779">
        <f>SUM(AG143:AG144)</f>
        <v>0.1441730983617964</v>
      </c>
      <c r="AH142" s="709"/>
    </row>
    <row r="143" spans="1:34" ht="15" hidden="1">
      <c r="A143" s="785" t="s">
        <v>1780</v>
      </c>
      <c r="B143" s="786"/>
      <c r="C143" s="777">
        <v>0.16781761048195257</v>
      </c>
      <c r="D143" s="777">
        <v>0.10789938036228808</v>
      </c>
      <c r="E143" s="777">
        <v>0.07886363467944407</v>
      </c>
      <c r="F143" s="777">
        <v>0.13013210854665924</v>
      </c>
      <c r="G143" s="777">
        <v>0.15878678341738608</v>
      </c>
      <c r="H143" s="777">
        <v>0.11052110368735621</v>
      </c>
      <c r="I143" s="777">
        <v>0.09969292387543749</v>
      </c>
      <c r="J143" s="777">
        <v>0.1724501924160302</v>
      </c>
      <c r="K143" s="777">
        <v>0.16075047854019747</v>
      </c>
      <c r="L143" s="777">
        <v>0.2815901927258684</v>
      </c>
      <c r="M143" s="777">
        <v>0.19234929735503964</v>
      </c>
      <c r="N143" s="777">
        <v>0.1749806306814791</v>
      </c>
      <c r="O143" s="777">
        <v>0.11093388940033506</v>
      </c>
      <c r="P143" s="777">
        <v>0.6255516311888579</v>
      </c>
      <c r="Q143" s="777">
        <v>0.1703653586573019</v>
      </c>
      <c r="R143" s="777">
        <v>0.24295210428555442</v>
      </c>
      <c r="S143" s="777">
        <v>0.1111486853183823</v>
      </c>
      <c r="T143" s="777">
        <v>0.18465039431461136</v>
      </c>
      <c r="U143" s="777">
        <v>0.14097358916045125</v>
      </c>
      <c r="V143" s="777">
        <v>0.1324847879040911</v>
      </c>
      <c r="W143" s="777">
        <v>0.07842646686209087</v>
      </c>
      <c r="X143" s="777">
        <v>0.0749077916816551</v>
      </c>
      <c r="Y143" s="777">
        <v>0.11635355657911658</v>
      </c>
      <c r="Z143" s="777">
        <v>0.13986481402372755</v>
      </c>
      <c r="AA143" s="777">
        <v>0.06263996203217395</v>
      </c>
      <c r="AB143" s="777">
        <v>0.16142125168835222</v>
      </c>
      <c r="AC143" s="777">
        <v>0.17133712591785577</v>
      </c>
      <c r="AD143" s="777">
        <v>0.0488510358918268</v>
      </c>
      <c r="AE143" s="777">
        <v>1</v>
      </c>
      <c r="AF143" s="777">
        <v>0.5702785988062897</v>
      </c>
      <c r="AG143" s="779">
        <f>(AH143/AH146)</f>
        <v>0.14352345991460724</v>
      </c>
      <c r="AH143" s="709">
        <v>112098715.76</v>
      </c>
    </row>
    <row r="144" spans="1:34" ht="15" hidden="1">
      <c r="A144" s="785" t="s">
        <v>1781</v>
      </c>
      <c r="B144" s="786"/>
      <c r="C144" s="777">
        <v>0.004548632113028317</v>
      </c>
      <c r="D144" s="777">
        <v>0.0006989851782237625</v>
      </c>
      <c r="E144" s="777">
        <v>-3.0465738551571666E-05</v>
      </c>
      <c r="F144" s="777">
        <v>9.247626911673767E-05</v>
      </c>
      <c r="G144" s="777">
        <v>0.0012770905428764702</v>
      </c>
      <c r="H144" s="777">
        <v>0.002501973323450804</v>
      </c>
      <c r="I144" s="777">
        <v>2.9980903972678635E-06</v>
      </c>
      <c r="J144" s="777">
        <v>0</v>
      </c>
      <c r="K144" s="777">
        <v>-0.000391743529623515</v>
      </c>
      <c r="L144" s="777">
        <v>-0.0006299396371707565</v>
      </c>
      <c r="M144" s="777">
        <v>0.0025395419583361858</v>
      </c>
      <c r="N144" s="777">
        <v>-4.400678088489504E-05</v>
      </c>
      <c r="O144" s="777">
        <v>-0.0010747096834704559</v>
      </c>
      <c r="P144" s="777">
        <v>0</v>
      </c>
      <c r="Q144" s="777">
        <v>0.0010312015814975255</v>
      </c>
      <c r="R144" s="777">
        <v>0.0004055370525807194</v>
      </c>
      <c r="S144" s="777">
        <v>0</v>
      </c>
      <c r="T144" s="777">
        <v>0.0031995838953447838</v>
      </c>
      <c r="U144" s="777">
        <v>0.0011350739977083759</v>
      </c>
      <c r="V144" s="777">
        <v>0</v>
      </c>
      <c r="W144" s="777">
        <v>0</v>
      </c>
      <c r="X144" s="777">
        <v>0</v>
      </c>
      <c r="Y144" s="777">
        <v>0.0024469447005347335</v>
      </c>
      <c r="Z144" s="777">
        <v>0</v>
      </c>
      <c r="AA144" s="777">
        <v>0</v>
      </c>
      <c r="AB144" s="777">
        <v>0</v>
      </c>
      <c r="AC144" s="777">
        <v>0</v>
      </c>
      <c r="AD144" s="777">
        <v>0</v>
      </c>
      <c r="AE144" s="777">
        <v>0</v>
      </c>
      <c r="AF144" s="777">
        <v>0</v>
      </c>
      <c r="AG144" s="779">
        <f>(AH144/AH146)</f>
        <v>0.0006496384471891439</v>
      </c>
      <c r="AH144" s="709">
        <v>507398.83</v>
      </c>
    </row>
    <row r="145" spans="1:34" ht="15" hidden="1">
      <c r="A145" s="785"/>
      <c r="B145" s="314"/>
      <c r="C145" s="777"/>
      <c r="D145" s="777"/>
      <c r="E145" s="777"/>
      <c r="F145" s="777"/>
      <c r="G145" s="777"/>
      <c r="H145" s="777"/>
      <c r="I145" s="777"/>
      <c r="J145" s="777"/>
      <c r="K145" s="777"/>
      <c r="L145" s="777"/>
      <c r="M145" s="777"/>
      <c r="N145" s="777"/>
      <c r="O145" s="777"/>
      <c r="P145" s="777"/>
      <c r="Q145" s="777"/>
      <c r="R145" s="777"/>
      <c r="S145" s="777"/>
      <c r="T145" s="777"/>
      <c r="U145" s="777"/>
      <c r="V145" s="777"/>
      <c r="W145" s="777"/>
      <c r="X145" s="777"/>
      <c r="Y145" s="777"/>
      <c r="Z145" s="777"/>
      <c r="AA145" s="777"/>
      <c r="AB145" s="777"/>
      <c r="AC145" s="777"/>
      <c r="AD145" s="777"/>
      <c r="AE145" s="777"/>
      <c r="AF145" s="777"/>
      <c r="AG145" s="779"/>
      <c r="AH145" s="709"/>
    </row>
    <row r="146" spans="1:34" ht="15">
      <c r="A146" s="772" t="s">
        <v>30</v>
      </c>
      <c r="B146" s="774"/>
      <c r="C146" s="774">
        <f aca="true" t="shared" si="13" ref="C146:AF146">IF(SUM(IF(C140="",0,C140)+C141+C142)=0,"",SUM(IF(C140="",0,C140)+C141+C142))</f>
        <v>1</v>
      </c>
      <c r="D146" s="774">
        <f t="shared" si="13"/>
        <v>1.0000000000000002</v>
      </c>
      <c r="E146" s="774">
        <f t="shared" si="13"/>
        <v>1</v>
      </c>
      <c r="F146" s="774">
        <f t="shared" si="13"/>
        <v>1</v>
      </c>
      <c r="G146" s="774">
        <f t="shared" si="13"/>
        <v>1</v>
      </c>
      <c r="H146" s="774">
        <f t="shared" si="13"/>
        <v>0.9999999999999999</v>
      </c>
      <c r="I146" s="774">
        <f t="shared" si="13"/>
        <v>1</v>
      </c>
      <c r="J146" s="774">
        <f t="shared" si="13"/>
        <v>1</v>
      </c>
      <c r="K146" s="774">
        <f t="shared" si="13"/>
        <v>0.9999999999999999</v>
      </c>
      <c r="L146" s="774">
        <f t="shared" si="13"/>
        <v>1</v>
      </c>
      <c r="M146" s="774">
        <f t="shared" si="13"/>
        <v>1</v>
      </c>
      <c r="N146" s="774">
        <f t="shared" si="13"/>
        <v>1</v>
      </c>
      <c r="O146" s="774">
        <f t="shared" si="13"/>
        <v>1</v>
      </c>
      <c r="P146" s="774">
        <f t="shared" si="13"/>
        <v>1</v>
      </c>
      <c r="Q146" s="774">
        <f t="shared" si="13"/>
        <v>1.0000000000000002</v>
      </c>
      <c r="R146" s="774">
        <f t="shared" si="13"/>
        <v>1.0000000000000002</v>
      </c>
      <c r="S146" s="774">
        <f t="shared" si="13"/>
        <v>1.0000000000000002</v>
      </c>
      <c r="T146" s="774">
        <f t="shared" si="13"/>
        <v>1</v>
      </c>
      <c r="U146" s="774">
        <f t="shared" si="13"/>
        <v>1</v>
      </c>
      <c r="V146" s="774">
        <f t="shared" si="13"/>
        <v>1</v>
      </c>
      <c r="W146" s="774">
        <f t="shared" si="13"/>
        <v>1</v>
      </c>
      <c r="X146" s="774">
        <f t="shared" si="13"/>
        <v>1</v>
      </c>
      <c r="Y146" s="774">
        <f t="shared" si="13"/>
        <v>1</v>
      </c>
      <c r="Z146" s="774">
        <f t="shared" si="13"/>
        <v>1</v>
      </c>
      <c r="AA146" s="774">
        <f t="shared" si="13"/>
        <v>1</v>
      </c>
      <c r="AB146" s="774">
        <f t="shared" si="13"/>
        <v>1</v>
      </c>
      <c r="AC146" s="774">
        <f t="shared" si="13"/>
        <v>0.9999999999999999</v>
      </c>
      <c r="AD146" s="774">
        <f t="shared" si="13"/>
        <v>1</v>
      </c>
      <c r="AE146" s="774">
        <f t="shared" si="13"/>
        <v>1</v>
      </c>
      <c r="AF146" s="774">
        <f t="shared" si="13"/>
        <v>1</v>
      </c>
      <c r="AG146" s="775">
        <f>SUM(AG140:AG142)</f>
        <v>1</v>
      </c>
      <c r="AH146" s="709">
        <f>SUM(AH9:AH145)</f>
        <v>781048030.9399999</v>
      </c>
    </row>
    <row r="147" spans="1:33" ht="4.5" customHeight="1">
      <c r="A147" s="203"/>
      <c r="B147" s="204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</row>
    <row r="148" spans="1:33" ht="15">
      <c r="A148" s="136" t="s">
        <v>654</v>
      </c>
      <c r="B148" s="135"/>
      <c r="C148" s="136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9"/>
      <c r="S148" s="139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</row>
  </sheetData>
  <sheetProtection/>
  <mergeCells count="11">
    <mergeCell ref="K5:Q5"/>
    <mergeCell ref="R5:V5"/>
    <mergeCell ref="W5:AA5"/>
    <mergeCell ref="AB5:AD5"/>
    <mergeCell ref="AE5:AF5"/>
    <mergeCell ref="AG5:AG6"/>
    <mergeCell ref="A1:AG1"/>
    <mergeCell ref="A2:AG2"/>
    <mergeCell ref="A3:AG3"/>
    <mergeCell ref="C5:F5"/>
    <mergeCell ref="G5:I5"/>
  </mergeCells>
  <conditionalFormatting sqref="C29:AF39 C41:AF71 C73:AF74 C76:AF77 C79:AF80 C82:AF112 C114:AF115 C125:AF131 C145:AE145 C133:AF139 C9:AF27 A147:AG147 AF143:AF145 B143:AE144 AG9:AG115 AG142 AG145:AG146 A8:AG8 A28:AF28 A40:AF40 A72:AF72 A75:AF75 A78:AF78 A81:AF81 A113:AF113 A124:AG124 A132:AG132 A140:AG140 B141:AF142 A146:AF146">
    <cfRule type="cellIs" priority="23" dxfId="3" operator="equal" stopIfTrue="1">
      <formula>0</formula>
    </cfRule>
  </conditionalFormatting>
  <conditionalFormatting sqref="AG124 AG8:AG115 AG132 AG140 AG142 AG145:AG146">
    <cfRule type="cellIs" priority="22" dxfId="3" operator="equal" stopIfTrue="1">
      <formula>0</formula>
    </cfRule>
  </conditionalFormatting>
  <conditionalFormatting sqref="AG124 AG8:AG115 AG132 AG140 AG142 AG145:AG146">
    <cfRule type="cellIs" priority="21" dxfId="3" operator="equal" stopIfTrue="1">
      <formula>0</formula>
    </cfRule>
  </conditionalFormatting>
  <conditionalFormatting sqref="A116:AG116">
    <cfRule type="cellIs" priority="20" dxfId="3" operator="equal" stopIfTrue="1">
      <formula>0</formula>
    </cfRule>
  </conditionalFormatting>
  <conditionalFormatting sqref="AG116">
    <cfRule type="cellIs" priority="19" dxfId="3" operator="equal" stopIfTrue="1">
      <formula>0</formula>
    </cfRule>
  </conditionalFormatting>
  <conditionalFormatting sqref="AG117:AG123">
    <cfRule type="cellIs" priority="18" dxfId="3" operator="equal" stopIfTrue="1">
      <formula>0</formula>
    </cfRule>
  </conditionalFormatting>
  <conditionalFormatting sqref="AG117:AG123">
    <cfRule type="cellIs" priority="17" dxfId="3" operator="equal" stopIfTrue="1">
      <formula>0</formula>
    </cfRule>
  </conditionalFormatting>
  <conditionalFormatting sqref="AG117:AG123">
    <cfRule type="cellIs" priority="16" dxfId="3" operator="equal" stopIfTrue="1">
      <formula>0</formula>
    </cfRule>
  </conditionalFormatting>
  <conditionalFormatting sqref="AG125:AG131">
    <cfRule type="cellIs" priority="15" dxfId="3" operator="equal" stopIfTrue="1">
      <formula>0</formula>
    </cfRule>
  </conditionalFormatting>
  <conditionalFormatting sqref="AG125:AG131">
    <cfRule type="cellIs" priority="14" dxfId="3" operator="equal" stopIfTrue="1">
      <formula>0</formula>
    </cfRule>
  </conditionalFormatting>
  <conditionalFormatting sqref="AG125:AG131">
    <cfRule type="cellIs" priority="13" dxfId="3" operator="equal" stopIfTrue="1">
      <formula>0</formula>
    </cfRule>
  </conditionalFormatting>
  <conditionalFormatting sqref="AG133:AG139">
    <cfRule type="cellIs" priority="12" dxfId="3" operator="equal" stopIfTrue="1">
      <formula>0</formula>
    </cfRule>
  </conditionalFormatting>
  <conditionalFormatting sqref="AG133:AG139">
    <cfRule type="cellIs" priority="11" dxfId="3" operator="equal" stopIfTrue="1">
      <formula>0</formula>
    </cfRule>
  </conditionalFormatting>
  <conditionalFormatting sqref="AG133:AG139">
    <cfRule type="cellIs" priority="10" dxfId="3" operator="equal" stopIfTrue="1">
      <formula>0</formula>
    </cfRule>
  </conditionalFormatting>
  <conditionalFormatting sqref="AG141">
    <cfRule type="cellIs" priority="9" dxfId="3" operator="equal" stopIfTrue="1">
      <formula>0</formula>
    </cfRule>
  </conditionalFormatting>
  <conditionalFormatting sqref="AG141">
    <cfRule type="cellIs" priority="8" dxfId="3" operator="equal" stopIfTrue="1">
      <formula>0</formula>
    </cfRule>
  </conditionalFormatting>
  <conditionalFormatting sqref="AG141">
    <cfRule type="cellIs" priority="7" dxfId="3" operator="equal" stopIfTrue="1">
      <formula>0</formula>
    </cfRule>
  </conditionalFormatting>
  <conditionalFormatting sqref="AG143">
    <cfRule type="cellIs" priority="6" dxfId="3" operator="equal" stopIfTrue="1">
      <formula>0</formula>
    </cfRule>
  </conditionalFormatting>
  <conditionalFormatting sqref="AG143">
    <cfRule type="cellIs" priority="5" dxfId="3" operator="equal" stopIfTrue="1">
      <formula>0</formula>
    </cfRule>
  </conditionalFormatting>
  <conditionalFormatting sqref="AG143">
    <cfRule type="cellIs" priority="4" dxfId="3" operator="equal" stopIfTrue="1">
      <formula>0</formula>
    </cfRule>
  </conditionalFormatting>
  <conditionalFormatting sqref="AG144">
    <cfRule type="cellIs" priority="3" dxfId="3" operator="equal" stopIfTrue="1">
      <formula>0</formula>
    </cfRule>
  </conditionalFormatting>
  <conditionalFormatting sqref="AG144">
    <cfRule type="cellIs" priority="2" dxfId="3" operator="equal" stopIfTrue="1">
      <formula>0</formula>
    </cfRule>
  </conditionalFormatting>
  <conditionalFormatting sqref="AG144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85" zoomScaleNormal="85" zoomScalePageLayoutView="0" workbookViewId="0" topLeftCell="A2">
      <selection activeCell="A16" sqref="A16"/>
    </sheetView>
  </sheetViews>
  <sheetFormatPr defaultColWidth="0" defaultRowHeight="12.75" zeroHeight="1"/>
  <cols>
    <col min="1" max="1" width="43.7109375" style="0" customWidth="1"/>
    <col min="2" max="2" width="10.421875" style="0" customWidth="1"/>
    <col min="3" max="3" width="10.8515625" style="0" customWidth="1"/>
    <col min="4" max="4" width="10.140625" style="0" customWidth="1"/>
    <col min="5" max="5" width="9.421875" style="0" customWidth="1"/>
    <col min="6" max="6" width="9.28125" style="0" customWidth="1"/>
    <col min="7" max="7" width="10.421875" style="0" customWidth="1"/>
    <col min="8" max="8" width="10.140625" style="0" customWidth="1"/>
    <col min="9" max="9" width="10.8515625" style="0" customWidth="1"/>
    <col min="10" max="14" width="9.28125" style="0" customWidth="1"/>
    <col min="15" max="15" width="11.421875" style="0" customWidth="1"/>
    <col min="16" max="16" width="3.140625" style="0" hidden="1" customWidth="1"/>
    <col min="17" max="21" width="0" style="0" hidden="1" customWidth="1"/>
    <col min="22" max="22" width="10.140625" style="0" hidden="1" customWidth="1"/>
    <col min="23" max="23" width="10.421875" style="0" hidden="1" customWidth="1"/>
    <col min="24" max="24" width="10.57421875" style="0" hidden="1" customWidth="1"/>
    <col min="25" max="38" width="0" style="0" hidden="1" customWidth="1"/>
    <col min="39" max="39" width="3.140625" style="0" hidden="1" customWidth="1"/>
    <col min="40" max="16384" width="0" style="0" hidden="1" customWidth="1"/>
  </cols>
  <sheetData>
    <row r="1" spans="1:15" ht="12.75" hidden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5.75">
      <c r="A2" s="823" t="s">
        <v>655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</row>
    <row r="3" spans="1:15" ht="15.75">
      <c r="A3" s="914" t="s">
        <v>1769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</row>
    <row r="4" spans="1:15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5">
      <c r="A5" s="200" t="s">
        <v>656</v>
      </c>
      <c r="B5" s="312" t="s">
        <v>1400</v>
      </c>
      <c r="C5" s="312" t="s">
        <v>1488</v>
      </c>
      <c r="D5" s="312" t="s">
        <v>1489</v>
      </c>
      <c r="E5" s="312" t="s">
        <v>1490</v>
      </c>
      <c r="F5" s="312" t="s">
        <v>1594</v>
      </c>
      <c r="G5" s="312" t="s">
        <v>1595</v>
      </c>
      <c r="H5" s="312" t="s">
        <v>1596</v>
      </c>
      <c r="I5" s="312" t="s">
        <v>1697</v>
      </c>
      <c r="J5" s="312" t="s">
        <v>1698</v>
      </c>
      <c r="K5" s="312" t="s">
        <v>1699</v>
      </c>
      <c r="L5" s="312" t="s">
        <v>1774</v>
      </c>
      <c r="M5" s="312" t="s">
        <v>1775</v>
      </c>
      <c r="N5" s="312" t="s">
        <v>1776</v>
      </c>
      <c r="O5" s="212" t="s">
        <v>657</v>
      </c>
    </row>
    <row r="6" spans="1:15" ht="15.75" customHeight="1">
      <c r="A6" s="142" t="s">
        <v>624</v>
      </c>
      <c r="B6" s="143">
        <v>706.48749115</v>
      </c>
      <c r="C6" s="143">
        <v>734.75472263</v>
      </c>
      <c r="D6" s="143">
        <v>743.15244117</v>
      </c>
      <c r="E6" s="143">
        <v>775.57634615</v>
      </c>
      <c r="F6" s="143">
        <v>775.4049937899999</v>
      </c>
      <c r="G6" s="143">
        <v>793.0721312100001</v>
      </c>
      <c r="H6" s="143">
        <v>779.18643884</v>
      </c>
      <c r="I6" s="143">
        <v>777.464716750049</v>
      </c>
      <c r="J6" s="143">
        <v>776.078074662037</v>
      </c>
      <c r="K6" s="143">
        <v>775.562477246895</v>
      </c>
      <c r="L6" s="143">
        <v>783.748056595973</v>
      </c>
      <c r="M6" s="143">
        <v>800.842591496109</v>
      </c>
      <c r="N6" s="143">
        <f>781048030.85/1000000</f>
        <v>781.04803085</v>
      </c>
      <c r="O6" s="126">
        <f>(N6-B6)/B6</f>
        <v>0.10553695661140801</v>
      </c>
    </row>
    <row r="7" spans="1:15" ht="15.75" customHeight="1">
      <c r="A7" s="142" t="s">
        <v>658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26"/>
    </row>
    <row r="8" spans="1:15" ht="15.75" customHeight="1">
      <c r="A8" s="142"/>
      <c r="B8" s="29"/>
      <c r="C8" s="29"/>
      <c r="D8" s="29"/>
      <c r="E8" s="29"/>
      <c r="F8" s="29"/>
      <c r="G8" s="29"/>
      <c r="H8" s="29"/>
      <c r="I8" s="250"/>
      <c r="J8" s="250"/>
      <c r="K8" s="250"/>
      <c r="L8" s="29"/>
      <c r="M8" s="29"/>
      <c r="N8" s="29"/>
      <c r="O8" s="126"/>
    </row>
    <row r="9" spans="1:15" ht="15.75" customHeight="1">
      <c r="A9" s="142" t="s">
        <v>659</v>
      </c>
      <c r="B9" s="126">
        <v>-0.02605276148268196</v>
      </c>
      <c r="C9" s="126">
        <v>0.040010944049394814</v>
      </c>
      <c r="D9" s="126">
        <v>0.011429281474967617</v>
      </c>
      <c r="E9" s="126">
        <v>0.04363022064349626</v>
      </c>
      <c r="F9" s="126">
        <v>-0.00022093551569824963</v>
      </c>
      <c r="G9" s="126">
        <v>0.02278439984458606</v>
      </c>
      <c r="H9" s="126">
        <v>-0.017508738264216197</v>
      </c>
      <c r="I9" s="126">
        <v>-0.0022096408187616268</v>
      </c>
      <c r="J9" s="126">
        <v>-0.0017835434305087938</v>
      </c>
      <c r="K9" s="126">
        <v>-0.0006643628160305504</v>
      </c>
      <c r="L9" s="126">
        <v>0.010554377744182997</v>
      </c>
      <c r="M9" s="126">
        <v>0.021811262887696525</v>
      </c>
      <c r="N9" s="126">
        <f>+(N6-M6)/M6</f>
        <v>-0.024717167713482088</v>
      </c>
      <c r="O9" s="319" t="s">
        <v>1031</v>
      </c>
    </row>
    <row r="10" spans="1:15" ht="15.75" customHeight="1">
      <c r="A10" s="142" t="s">
        <v>660</v>
      </c>
      <c r="B10" s="2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9"/>
      <c r="N10" s="29"/>
      <c r="O10" s="126"/>
    </row>
    <row r="11" spans="1:15" ht="15.75" customHeight="1">
      <c r="A11" s="14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26"/>
    </row>
    <row r="12" spans="1:15" ht="15.75" customHeight="1">
      <c r="A12" s="142" t="s">
        <v>661</v>
      </c>
      <c r="B12" s="145">
        <v>55580</v>
      </c>
      <c r="C12" s="145">
        <v>55938</v>
      </c>
      <c r="D12" s="145">
        <v>56258</v>
      </c>
      <c r="E12" s="145">
        <v>56518</v>
      </c>
      <c r="F12" s="145">
        <v>56509</v>
      </c>
      <c r="G12" s="145">
        <v>56662</v>
      </c>
      <c r="H12" s="145">
        <v>56628</v>
      </c>
      <c r="I12" s="145">
        <v>56846</v>
      </c>
      <c r="J12" s="145">
        <v>57116</v>
      </c>
      <c r="K12" s="145">
        <v>57243</v>
      </c>
      <c r="L12" s="145">
        <v>57289</v>
      </c>
      <c r="M12" s="145">
        <v>57795</v>
      </c>
      <c r="N12" s="145">
        <v>57996</v>
      </c>
      <c r="O12" s="126">
        <f>(N12-B12)/B12</f>
        <v>0.04346887369557395</v>
      </c>
    </row>
    <row r="13" spans="1:15" ht="15.75" customHeight="1">
      <c r="A13" s="142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26"/>
    </row>
    <row r="14" spans="1:15" ht="15.75" customHeight="1">
      <c r="A14" s="142" t="s">
        <v>662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146"/>
      <c r="N14" s="146"/>
      <c r="O14" s="126"/>
    </row>
    <row r="15" spans="1:16" ht="15.75" customHeight="1">
      <c r="A15" s="142" t="s">
        <v>663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26"/>
      <c r="P15" t="s">
        <v>37</v>
      </c>
    </row>
    <row r="16" spans="1:15" ht="15.75" customHeight="1">
      <c r="A16" s="142" t="s">
        <v>660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26"/>
    </row>
    <row r="17" spans="1:15" ht="15.75" customHeight="1">
      <c r="A17" s="142" t="s">
        <v>664</v>
      </c>
      <c r="B17" s="148">
        <v>0.3427</v>
      </c>
      <c r="C17" s="148">
        <v>0.8652</v>
      </c>
      <c r="D17" s="148">
        <v>0.8467</v>
      </c>
      <c r="E17" s="148">
        <v>0.9524</v>
      </c>
      <c r="F17" s="148">
        <v>1.2122</v>
      </c>
      <c r="G17" s="148">
        <v>0.2481</v>
      </c>
      <c r="H17" s="148">
        <v>0.9927</v>
      </c>
      <c r="I17" s="148">
        <v>1.5199</v>
      </c>
      <c r="J17" s="148">
        <v>0.7589</v>
      </c>
      <c r="K17" s="148">
        <v>0.8856</v>
      </c>
      <c r="L17" s="148">
        <v>1.4287</v>
      </c>
      <c r="M17" s="148">
        <v>0.8801</v>
      </c>
      <c r="N17" s="148">
        <v>1.1075</v>
      </c>
      <c r="O17" s="126">
        <f>(N17-B17)/B17</f>
        <v>2.231689524365334</v>
      </c>
    </row>
    <row r="18" spans="1:15" ht="15.75" customHeight="1">
      <c r="A18" s="142" t="s">
        <v>574</v>
      </c>
      <c r="B18" s="148">
        <v>0.9017</v>
      </c>
      <c r="C18" s="148">
        <v>0.7352</v>
      </c>
      <c r="D18" s="148">
        <v>0.7114</v>
      </c>
      <c r="E18" s="148">
        <v>0.9434</v>
      </c>
      <c r="F18" s="148">
        <v>1.0726</v>
      </c>
      <c r="G18" s="148">
        <v>0.8151</v>
      </c>
      <c r="H18" s="148">
        <v>0.7979</v>
      </c>
      <c r="I18" s="148">
        <v>0.9518</v>
      </c>
      <c r="J18" s="148">
        <v>1.156</v>
      </c>
      <c r="K18" s="148">
        <v>1.0643</v>
      </c>
      <c r="L18" s="148">
        <v>1.0941</v>
      </c>
      <c r="M18" s="148">
        <v>1.0593</v>
      </c>
      <c r="N18" s="148">
        <v>1.1725</v>
      </c>
      <c r="O18" s="126">
        <f>(N18-B18)/B18</f>
        <v>0.30032161472773666</v>
      </c>
    </row>
    <row r="19" spans="1:15" ht="15.75" customHeight="1">
      <c r="A19" s="142" t="s">
        <v>575</v>
      </c>
      <c r="B19" s="148">
        <v>0.8835</v>
      </c>
      <c r="C19" s="148">
        <v>0.9174</v>
      </c>
      <c r="D19" s="148">
        <v>0.923</v>
      </c>
      <c r="E19" s="148">
        <v>0.9507</v>
      </c>
      <c r="F19" s="148">
        <v>0.9437</v>
      </c>
      <c r="G19" s="148">
        <v>0.8188</v>
      </c>
      <c r="H19" s="148">
        <v>0.8966</v>
      </c>
      <c r="I19" s="148">
        <v>1.0234</v>
      </c>
      <c r="J19" s="148">
        <v>0.9977</v>
      </c>
      <c r="K19" s="148">
        <v>0.9765</v>
      </c>
      <c r="L19" s="148">
        <v>0.9707</v>
      </c>
      <c r="M19" s="148">
        <v>1.1355</v>
      </c>
      <c r="N19" s="148">
        <v>1.1192</v>
      </c>
      <c r="O19" s="126">
        <f>(N19-B19)/B19</f>
        <v>0.26677985285795136</v>
      </c>
    </row>
    <row r="20" spans="1:15" ht="15.75" customHeight="1">
      <c r="A20" s="142" t="s">
        <v>576</v>
      </c>
      <c r="B20" s="148">
        <v>0.9779</v>
      </c>
      <c r="C20" s="148">
        <v>0.9181</v>
      </c>
      <c r="D20" s="148">
        <v>0.9317</v>
      </c>
      <c r="E20" s="148">
        <v>0.9346</v>
      </c>
      <c r="F20" s="148">
        <v>0.9667</v>
      </c>
      <c r="G20" s="148">
        <v>0.9355</v>
      </c>
      <c r="H20" s="148">
        <v>0.9256</v>
      </c>
      <c r="I20" s="148">
        <v>1.0079</v>
      </c>
      <c r="J20" s="148">
        <v>1.001</v>
      </c>
      <c r="K20" s="148">
        <v>0.9809</v>
      </c>
      <c r="L20" s="148">
        <v>0.9947</v>
      </c>
      <c r="M20" s="148">
        <v>0.9912</v>
      </c>
      <c r="N20" s="148">
        <v>1.0832</v>
      </c>
      <c r="O20" s="126">
        <f>(N20-B20)/B20</f>
        <v>0.10767972185295015</v>
      </c>
    </row>
    <row r="21" spans="1:15" ht="15.75" customHeight="1">
      <c r="A21" s="142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26"/>
    </row>
    <row r="22" spans="1:15" ht="15.75" customHeight="1">
      <c r="A22" s="142" t="s">
        <v>665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26"/>
    </row>
    <row r="23" spans="1:16" ht="15.75" customHeight="1">
      <c r="A23" s="142" t="s">
        <v>663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26"/>
      <c r="P23" t="s">
        <v>666</v>
      </c>
    </row>
    <row r="24" spans="1:15" ht="15.75" customHeight="1">
      <c r="A24" s="142" t="s">
        <v>660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26"/>
    </row>
    <row r="25" spans="1:15" ht="15.75" customHeight="1">
      <c r="A25" s="142" t="s">
        <v>664</v>
      </c>
      <c r="B25" s="148">
        <v>0.8991</v>
      </c>
      <c r="C25" s="148">
        <v>1.2127</v>
      </c>
      <c r="D25" s="148">
        <v>1.1429</v>
      </c>
      <c r="E25" s="148">
        <v>1.3604</v>
      </c>
      <c r="F25" s="148">
        <v>1.3303</v>
      </c>
      <c r="G25" s="148">
        <v>1.1674</v>
      </c>
      <c r="H25" s="148">
        <v>0.3334</v>
      </c>
      <c r="I25" s="148">
        <v>1.7324</v>
      </c>
      <c r="J25" s="148">
        <v>1.5128</v>
      </c>
      <c r="K25" s="148">
        <v>1.2851</v>
      </c>
      <c r="L25" s="148">
        <v>1.8436</v>
      </c>
      <c r="M25" s="148">
        <v>1.4921</v>
      </c>
      <c r="N25" s="148">
        <v>0.9492</v>
      </c>
      <c r="O25" s="126">
        <f>(N25-B25)/B25</f>
        <v>0.055722389055722424</v>
      </c>
    </row>
    <row r="26" spans="1:15" ht="15.75" customHeight="1">
      <c r="A26" s="142" t="s">
        <v>574</v>
      </c>
      <c r="B26" s="148">
        <v>1.3126</v>
      </c>
      <c r="C26" s="148">
        <v>1.0947</v>
      </c>
      <c r="D26" s="148">
        <v>1.034</v>
      </c>
      <c r="E26" s="148">
        <v>1.1953</v>
      </c>
      <c r="F26" s="148">
        <v>1.2961</v>
      </c>
      <c r="G26" s="148">
        <v>1.2958</v>
      </c>
      <c r="H26" s="148">
        <v>0.9522</v>
      </c>
      <c r="I26" s="148">
        <v>1.1143</v>
      </c>
      <c r="J26" s="148">
        <v>1.2135</v>
      </c>
      <c r="K26" s="148">
        <v>1.4793</v>
      </c>
      <c r="L26" s="148">
        <v>1.5527</v>
      </c>
      <c r="M26" s="148">
        <v>1.5784</v>
      </c>
      <c r="N26" s="148">
        <v>1.452</v>
      </c>
      <c r="O26" s="126">
        <f>(N26-B26)/B26</f>
        <v>0.10620143227182688</v>
      </c>
    </row>
    <row r="27" spans="1:15" ht="15.75" customHeight="1">
      <c r="A27" s="142" t="s">
        <v>575</v>
      </c>
      <c r="B27" s="148">
        <v>1.2959</v>
      </c>
      <c r="C27" s="148">
        <v>1.3367</v>
      </c>
      <c r="D27" s="148">
        <v>1.3527</v>
      </c>
      <c r="E27" s="148">
        <v>1.2584</v>
      </c>
      <c r="F27" s="148">
        <v>1.179</v>
      </c>
      <c r="G27" s="148">
        <v>1.8</v>
      </c>
      <c r="H27" s="148">
        <v>1.0944</v>
      </c>
      <c r="I27" s="148">
        <v>1.2066</v>
      </c>
      <c r="J27" s="148">
        <v>1.2744</v>
      </c>
      <c r="K27" s="148">
        <v>1.3594</v>
      </c>
      <c r="L27" s="148">
        <v>1.3097</v>
      </c>
      <c r="M27" s="148">
        <v>1.3799</v>
      </c>
      <c r="N27" s="148">
        <v>1.411</v>
      </c>
      <c r="O27" s="126">
        <f>(N27-B27)/B27</f>
        <v>0.08881858168068522</v>
      </c>
    </row>
    <row r="28" spans="1:15" ht="15.75" customHeight="1">
      <c r="A28" s="142" t="s">
        <v>576</v>
      </c>
      <c r="B28" s="148">
        <v>1.2616</v>
      </c>
      <c r="C28" s="148">
        <v>1.2863</v>
      </c>
      <c r="D28" s="148">
        <v>1.2778</v>
      </c>
      <c r="E28" s="148">
        <v>1.2177</v>
      </c>
      <c r="F28" s="148">
        <v>1.2552</v>
      </c>
      <c r="G28" s="148">
        <v>1.268</v>
      </c>
      <c r="H28" s="148">
        <v>1.2107</v>
      </c>
      <c r="I28" s="148">
        <v>1.293</v>
      </c>
      <c r="J28" s="148">
        <v>1.3808</v>
      </c>
      <c r="K28" s="148">
        <v>1.2732</v>
      </c>
      <c r="L28" s="148">
        <v>1.2832</v>
      </c>
      <c r="M28" s="148">
        <v>1.3122</v>
      </c>
      <c r="N28" s="148">
        <v>1.2893</v>
      </c>
      <c r="O28" s="126">
        <f>(N28-B28)/B28</f>
        <v>0.02195624603677856</v>
      </c>
    </row>
    <row r="29" spans="1:15" ht="15.75" customHeight="1">
      <c r="A29" s="14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26"/>
    </row>
    <row r="30" spans="1:15" ht="15.75" customHeight="1">
      <c r="A30" s="142" t="s">
        <v>667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26"/>
    </row>
    <row r="31" spans="1:16" ht="15.75" customHeight="1">
      <c r="A31" s="142" t="s">
        <v>663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49"/>
      <c r="O31" s="126"/>
      <c r="P31" t="s">
        <v>666</v>
      </c>
    </row>
    <row r="32" spans="1:15" ht="15.75" customHeight="1">
      <c r="A32" s="142" t="s">
        <v>660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26"/>
    </row>
    <row r="33" spans="1:15" ht="15.75" customHeight="1">
      <c r="A33" s="142" t="s">
        <v>664</v>
      </c>
      <c r="B33" s="148">
        <v>-2.5525</v>
      </c>
      <c r="C33" s="148">
        <v>-2.3796</v>
      </c>
      <c r="D33" s="148">
        <v>-2.4366</v>
      </c>
      <c r="E33" s="148">
        <v>-2.7006</v>
      </c>
      <c r="F33" s="148">
        <v>-1.4175</v>
      </c>
      <c r="G33" s="148">
        <v>-2.648</v>
      </c>
      <c r="H33" s="148">
        <v>-1.246</v>
      </c>
      <c r="I33" s="148">
        <v>-2.1309</v>
      </c>
      <c r="J33" s="148">
        <v>-2.3191</v>
      </c>
      <c r="K33" s="148">
        <v>-2.8325</v>
      </c>
      <c r="L33" s="148">
        <v>-1.5957</v>
      </c>
      <c r="M33" s="148">
        <v>-0.1795</v>
      </c>
      <c r="N33" s="148">
        <v>-0.7629</v>
      </c>
      <c r="O33" s="126">
        <f>-(N33-B33)/B33</f>
        <v>0.7011165523996082</v>
      </c>
    </row>
    <row r="34" spans="1:15" ht="15.75" customHeight="1">
      <c r="A34" s="142" t="s">
        <v>574</v>
      </c>
      <c r="B34" s="148">
        <v>-2.1849</v>
      </c>
      <c r="C34" s="148">
        <v>-2.4207</v>
      </c>
      <c r="D34" s="148">
        <v>-2.4582</v>
      </c>
      <c r="E34" s="148">
        <v>-2.512</v>
      </c>
      <c r="F34" s="148">
        <v>-2.185</v>
      </c>
      <c r="G34" s="148">
        <v>-2.2509</v>
      </c>
      <c r="H34" s="148">
        <v>-1.7646</v>
      </c>
      <c r="I34" s="148">
        <v>-2.0056</v>
      </c>
      <c r="J34" s="148">
        <v>-1.8823</v>
      </c>
      <c r="K34" s="148">
        <v>-2.4198</v>
      </c>
      <c r="L34" s="148">
        <v>-2.2488</v>
      </c>
      <c r="M34" s="148">
        <v>-1.5277</v>
      </c>
      <c r="N34" s="148">
        <v>-0.8522</v>
      </c>
      <c r="O34" s="126">
        <f>-(N34-B34)/B34</f>
        <v>0.6099592658702916</v>
      </c>
    </row>
    <row r="35" spans="1:15" ht="15.75" customHeight="1">
      <c r="A35" s="142" t="s">
        <v>575</v>
      </c>
      <c r="B35" s="148">
        <v>-2.106</v>
      </c>
      <c r="C35" s="148">
        <v>-2.1657</v>
      </c>
      <c r="D35" s="148">
        <v>-2.2244</v>
      </c>
      <c r="E35" s="148">
        <v>-2.3416</v>
      </c>
      <c r="F35" s="148">
        <v>-2.3015</v>
      </c>
      <c r="G35" s="148">
        <v>-2.3522</v>
      </c>
      <c r="H35" s="148">
        <v>-2.136</v>
      </c>
      <c r="I35" s="148">
        <v>-2.0964</v>
      </c>
      <c r="J35" s="148">
        <v>-2.0663</v>
      </c>
      <c r="K35" s="148">
        <v>-2.3047</v>
      </c>
      <c r="L35" s="148">
        <v>-2.1171</v>
      </c>
      <c r="M35" s="148">
        <v>-1.7017</v>
      </c>
      <c r="N35" s="148">
        <v>-1.6468</v>
      </c>
      <c r="O35" s="126">
        <f>-(N35-B35)/B35</f>
        <v>0.21804368471035132</v>
      </c>
    </row>
    <row r="36" spans="1:15" ht="15.75" customHeight="1">
      <c r="A36" s="142" t="s">
        <v>576</v>
      </c>
      <c r="B36" s="148">
        <v>-1.7474</v>
      </c>
      <c r="C36" s="148">
        <v>-1.5667</v>
      </c>
      <c r="D36" s="149">
        <v>-1.5075</v>
      </c>
      <c r="E36" s="149">
        <v>-1.5604</v>
      </c>
      <c r="F36" s="149">
        <v>-1.5189</v>
      </c>
      <c r="G36" s="149">
        <v>-2.0976</v>
      </c>
      <c r="H36" s="149">
        <v>-2.111</v>
      </c>
      <c r="I36" s="149">
        <v>-2.1207</v>
      </c>
      <c r="J36" s="149">
        <v>-2.1378</v>
      </c>
      <c r="K36" s="149">
        <v>-2.2058</v>
      </c>
      <c r="L36" s="149">
        <v>-2.1969</v>
      </c>
      <c r="M36" s="149">
        <v>-2.013</v>
      </c>
      <c r="N36" s="149">
        <v>-1.8761</v>
      </c>
      <c r="O36" s="126">
        <f>-(N36-B36)/B36</f>
        <v>-0.07365228339246883</v>
      </c>
    </row>
    <row r="37" spans="1:15" ht="4.5" customHeight="1">
      <c r="A37" s="178"/>
      <c r="B37" s="175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</row>
    <row r="38" spans="1:15" ht="12.75">
      <c r="A38" s="28" t="s">
        <v>585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8:15" ht="12.75" hidden="1">
      <c r="H39" s="102"/>
      <c r="I39" s="102"/>
      <c r="J39" s="102"/>
      <c r="K39" s="102"/>
      <c r="L39" s="102"/>
      <c r="M39" s="102"/>
      <c r="N39" s="102"/>
      <c r="O39" s="102"/>
    </row>
  </sheetData>
  <sheetProtection selectLockedCells="1" selectUnlockedCells="1"/>
  <mergeCells count="2">
    <mergeCell ref="A2:O2"/>
    <mergeCell ref="A3:O3"/>
  </mergeCells>
  <printOptions/>
  <pageMargins left="0.8" right="0.75" top="1" bottom="1" header="0.511805555555556" footer="0.511805555555556"/>
  <pageSetup fitToHeight="1" fitToWidth="1" horizontalDpi="300" verticalDpi="300" orientation="landscape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3.00390625" style="334" customWidth="1"/>
    <col min="2" max="2" width="23.28125" style="334" bestFit="1" customWidth="1"/>
    <col min="3" max="16384" width="11.421875" style="334" customWidth="1"/>
  </cols>
  <sheetData>
    <row r="1" spans="1:17" ht="15">
      <c r="A1" s="877" t="s">
        <v>1801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</row>
    <row r="2" spans="1:17" ht="15">
      <c r="A2" s="921" t="s">
        <v>1714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</row>
    <row r="3" spans="1:17" ht="15">
      <c r="A3" s="917" t="s">
        <v>567</v>
      </c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  <c r="O3" s="917"/>
      <c r="P3" s="917"/>
      <c r="Q3" s="917"/>
    </row>
    <row r="4" spans="1:17" ht="3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  <c r="M4" s="151"/>
      <c r="N4" s="151"/>
      <c r="O4" s="151"/>
      <c r="P4" s="151"/>
      <c r="Q4" s="151"/>
    </row>
    <row r="5" spans="1:17" ht="27" customHeight="1">
      <c r="A5" s="286" t="s">
        <v>568</v>
      </c>
      <c r="B5" s="286" t="s">
        <v>640</v>
      </c>
      <c r="C5" s="287">
        <v>41274</v>
      </c>
      <c r="D5" s="287">
        <v>41305</v>
      </c>
      <c r="E5" s="287">
        <v>41333</v>
      </c>
      <c r="F5" s="287">
        <v>41364</v>
      </c>
      <c r="G5" s="287">
        <v>41394</v>
      </c>
      <c r="H5" s="287">
        <v>41425</v>
      </c>
      <c r="I5" s="287">
        <v>41455</v>
      </c>
      <c r="J5" s="287">
        <v>41486</v>
      </c>
      <c r="K5" s="287">
        <v>41517</v>
      </c>
      <c r="L5" s="287">
        <v>41547</v>
      </c>
      <c r="M5" s="287">
        <v>41578</v>
      </c>
      <c r="N5" s="287">
        <v>41608</v>
      </c>
      <c r="O5" s="287">
        <v>41639</v>
      </c>
      <c r="P5" s="288" t="s">
        <v>668</v>
      </c>
      <c r="Q5" s="289" t="s">
        <v>669</v>
      </c>
    </row>
    <row r="6" spans="1:17" ht="15">
      <c r="A6" s="920" t="s">
        <v>1677</v>
      </c>
      <c r="B6" s="136" t="s">
        <v>589</v>
      </c>
      <c r="C6" s="359">
        <v>166.9457</v>
      </c>
      <c r="D6" s="359">
        <v>167.1904</v>
      </c>
      <c r="E6" s="359">
        <v>167.3806</v>
      </c>
      <c r="F6" s="359">
        <v>167.8619</v>
      </c>
      <c r="G6" s="359">
        <v>168.2339</v>
      </c>
      <c r="H6" s="359">
        <v>168.3369</v>
      </c>
      <c r="I6" s="359">
        <v>168.8304</v>
      </c>
      <c r="J6" s="359">
        <v>169.3952</v>
      </c>
      <c r="K6" s="359">
        <v>169.441</v>
      </c>
      <c r="L6" s="359">
        <v>169.4644</v>
      </c>
      <c r="M6" s="359">
        <v>169.9049</v>
      </c>
      <c r="N6" s="359">
        <v>170.0835</v>
      </c>
      <c r="O6" s="359">
        <v>170.1203</v>
      </c>
      <c r="P6" s="290">
        <f aca="true" t="shared" si="0" ref="P6:P21">+O6/L6-1</f>
        <v>0.0038704294235247794</v>
      </c>
      <c r="Q6" s="291">
        <f aca="true" t="shared" si="1" ref="Q6:Q21">+O6/C6-1</f>
        <v>0.019015763808232222</v>
      </c>
    </row>
    <row r="7" spans="1:17" ht="15">
      <c r="A7" s="919" t="s">
        <v>1677</v>
      </c>
      <c r="B7" s="300" t="s">
        <v>587</v>
      </c>
      <c r="C7" s="360">
        <v>238.7095</v>
      </c>
      <c r="D7" s="360">
        <v>238.8308</v>
      </c>
      <c r="E7" s="360">
        <v>239.0364</v>
      </c>
      <c r="F7" s="360">
        <v>239.4284</v>
      </c>
      <c r="G7" s="360">
        <v>239.6603</v>
      </c>
      <c r="H7" s="360">
        <v>239.681</v>
      </c>
      <c r="I7" s="360">
        <v>240.0635</v>
      </c>
      <c r="J7" s="360">
        <v>240.4374</v>
      </c>
      <c r="K7" s="360">
        <v>240.5802</v>
      </c>
      <c r="L7" s="360">
        <v>240.733</v>
      </c>
      <c r="M7" s="360">
        <v>240.9074</v>
      </c>
      <c r="N7" s="360">
        <v>241.0041</v>
      </c>
      <c r="O7" s="360">
        <v>241.2108</v>
      </c>
      <c r="P7" s="301">
        <f t="shared" si="0"/>
        <v>0.0019847715103455954</v>
      </c>
      <c r="Q7" s="302">
        <f t="shared" si="1"/>
        <v>0.010478426706938881</v>
      </c>
    </row>
    <row r="8" spans="1:17" ht="15">
      <c r="A8" s="920" t="s">
        <v>1678</v>
      </c>
      <c r="B8" s="136" t="s">
        <v>596</v>
      </c>
      <c r="C8" s="359">
        <v>129.2729</v>
      </c>
      <c r="D8" s="359">
        <v>129.3809</v>
      </c>
      <c r="E8" s="359">
        <v>129.4793</v>
      </c>
      <c r="F8" s="359">
        <v>129.5278</v>
      </c>
      <c r="G8" s="359">
        <v>129.5879</v>
      </c>
      <c r="H8" s="359">
        <v>129.651</v>
      </c>
      <c r="I8" s="359">
        <v>129.9361</v>
      </c>
      <c r="J8" s="359">
        <v>130.2225</v>
      </c>
      <c r="K8" s="359">
        <v>130.2654</v>
      </c>
      <c r="L8" s="359">
        <v>130.3196</v>
      </c>
      <c r="M8" s="359">
        <v>130.3962</v>
      </c>
      <c r="N8" s="359">
        <v>130.4491</v>
      </c>
      <c r="O8" s="359">
        <v>130.4093</v>
      </c>
      <c r="P8" s="290">
        <f t="shared" si="0"/>
        <v>0.0006883078216937122</v>
      </c>
      <c r="Q8" s="291">
        <f t="shared" si="1"/>
        <v>0.008790705553909595</v>
      </c>
    </row>
    <row r="9" spans="1:17" ht="15">
      <c r="A9" s="919" t="s">
        <v>1678</v>
      </c>
      <c r="B9" s="300" t="s">
        <v>599</v>
      </c>
      <c r="C9" s="360">
        <v>177.9475</v>
      </c>
      <c r="D9" s="360">
        <v>178.1787</v>
      </c>
      <c r="E9" s="360">
        <v>178.3709</v>
      </c>
      <c r="F9" s="360">
        <v>178.486</v>
      </c>
      <c r="G9" s="360">
        <v>178.6635</v>
      </c>
      <c r="H9" s="360">
        <v>178.8515</v>
      </c>
      <c r="I9" s="360">
        <v>179.1091</v>
      </c>
      <c r="J9" s="360">
        <v>179.4935</v>
      </c>
      <c r="K9" s="360">
        <v>179.6798</v>
      </c>
      <c r="L9" s="360">
        <v>179.9305</v>
      </c>
      <c r="M9" s="360">
        <v>180.1999</v>
      </c>
      <c r="N9" s="360">
        <v>180.3207</v>
      </c>
      <c r="O9" s="360">
        <v>180.4558</v>
      </c>
      <c r="P9" s="301">
        <f t="shared" si="0"/>
        <v>0.002919460569497767</v>
      </c>
      <c r="Q9" s="302">
        <f t="shared" si="1"/>
        <v>0.01409573048230528</v>
      </c>
    </row>
    <row r="10" spans="1:17" ht="15">
      <c r="A10" s="920" t="s">
        <v>1679</v>
      </c>
      <c r="B10" s="305" t="s">
        <v>606</v>
      </c>
      <c r="C10" s="361">
        <v>1.0013</v>
      </c>
      <c r="D10" s="361">
        <v>1.0014</v>
      </c>
      <c r="E10" s="361">
        <v>1.0008</v>
      </c>
      <c r="F10" s="361">
        <v>1.0013</v>
      </c>
      <c r="G10" s="361">
        <v>1.0014</v>
      </c>
      <c r="H10" s="361">
        <v>1.0012</v>
      </c>
      <c r="I10" s="361">
        <v>1.0013</v>
      </c>
      <c r="J10" s="361">
        <v>1.0016</v>
      </c>
      <c r="K10" s="361">
        <v>1.0013</v>
      </c>
      <c r="L10" s="361">
        <v>1.0012</v>
      </c>
      <c r="M10" s="361">
        <v>1.001</v>
      </c>
      <c r="N10" s="361">
        <v>1.0015</v>
      </c>
      <c r="O10" s="361">
        <v>1.0012</v>
      </c>
      <c r="P10" s="290">
        <f t="shared" si="0"/>
        <v>0</v>
      </c>
      <c r="Q10" s="291">
        <f t="shared" si="1"/>
        <v>-9.9870168780547E-05</v>
      </c>
    </row>
    <row r="11" spans="1:17" ht="15">
      <c r="A11" s="920" t="s">
        <v>1679</v>
      </c>
      <c r="B11" s="136" t="s">
        <v>314</v>
      </c>
      <c r="C11" s="359">
        <v>235.7525</v>
      </c>
      <c r="D11" s="359">
        <v>236.0887</v>
      </c>
      <c r="E11" s="359">
        <v>236.1049</v>
      </c>
      <c r="F11" s="359">
        <v>236.4754</v>
      </c>
      <c r="G11" s="359">
        <v>236.8376</v>
      </c>
      <c r="H11" s="359">
        <v>236.859</v>
      </c>
      <c r="I11" s="359">
        <v>237.5966</v>
      </c>
      <c r="J11" s="359">
        <v>237.8804</v>
      </c>
      <c r="K11" s="359">
        <v>238.1689</v>
      </c>
      <c r="L11" s="359">
        <v>238.4576</v>
      </c>
      <c r="M11" s="359">
        <v>238.6274</v>
      </c>
      <c r="N11" s="359">
        <v>239.0466</v>
      </c>
      <c r="O11" s="359">
        <v>239.5268</v>
      </c>
      <c r="P11" s="290">
        <f t="shared" si="0"/>
        <v>0.004483815990767415</v>
      </c>
      <c r="Q11" s="291">
        <f t="shared" si="1"/>
        <v>0.016009586324641445</v>
      </c>
    </row>
    <row r="12" spans="1:17" ht="15">
      <c r="A12" s="920" t="s">
        <v>1679</v>
      </c>
      <c r="B12" s="136" t="s">
        <v>601</v>
      </c>
      <c r="C12" s="359">
        <v>167.2127</v>
      </c>
      <c r="D12" s="359">
        <v>167.4168</v>
      </c>
      <c r="E12" s="359">
        <v>167.6454</v>
      </c>
      <c r="F12" s="359">
        <v>168.1499</v>
      </c>
      <c r="G12" s="359">
        <v>168.9165</v>
      </c>
      <c r="H12" s="359">
        <v>168.7903</v>
      </c>
      <c r="I12" s="359">
        <v>169.8641</v>
      </c>
      <c r="J12" s="359">
        <v>171.3501</v>
      </c>
      <c r="K12" s="359">
        <v>171.6248</v>
      </c>
      <c r="L12" s="359">
        <v>172.0974</v>
      </c>
      <c r="M12" s="359">
        <v>172.7519</v>
      </c>
      <c r="N12" s="359">
        <v>173.1165</v>
      </c>
      <c r="O12" s="359">
        <v>173.425</v>
      </c>
      <c r="P12" s="290">
        <f t="shared" si="0"/>
        <v>0.007714236240640604</v>
      </c>
      <c r="Q12" s="291">
        <f t="shared" si="1"/>
        <v>0.0371520823478122</v>
      </c>
    </row>
    <row r="13" spans="1:17" ht="15">
      <c r="A13" s="920" t="s">
        <v>1679</v>
      </c>
      <c r="B13" s="136" t="s">
        <v>602</v>
      </c>
      <c r="C13" s="359">
        <v>158.3544</v>
      </c>
      <c r="D13" s="359">
        <v>158.5356</v>
      </c>
      <c r="E13" s="359">
        <v>158.7343</v>
      </c>
      <c r="F13" s="359">
        <v>159.1002</v>
      </c>
      <c r="G13" s="359">
        <v>159.283</v>
      </c>
      <c r="H13" s="359">
        <v>159.2964</v>
      </c>
      <c r="I13" s="359">
        <v>159.7672</v>
      </c>
      <c r="J13" s="359">
        <v>160.1082</v>
      </c>
      <c r="K13" s="359">
        <v>160.282</v>
      </c>
      <c r="L13" s="359">
        <v>160.5086</v>
      </c>
      <c r="M13" s="359">
        <v>160.778</v>
      </c>
      <c r="N13" s="359">
        <v>161.0367</v>
      </c>
      <c r="O13" s="359">
        <v>161.3101</v>
      </c>
      <c r="P13" s="290">
        <f t="shared" si="0"/>
        <v>0.004993501905816933</v>
      </c>
      <c r="Q13" s="291">
        <f t="shared" si="1"/>
        <v>0.01866509550729245</v>
      </c>
    </row>
    <row r="14" spans="1:17" ht="15">
      <c r="A14" s="919" t="s">
        <v>1679</v>
      </c>
      <c r="B14" s="300" t="s">
        <v>1102</v>
      </c>
      <c r="C14" s="360">
        <v>108.4595</v>
      </c>
      <c r="D14" s="360">
        <v>108.8046</v>
      </c>
      <c r="E14" s="360">
        <v>109.2372</v>
      </c>
      <c r="F14" s="360">
        <v>109.4172</v>
      </c>
      <c r="G14" s="360">
        <v>109.8451</v>
      </c>
      <c r="H14" s="360">
        <v>109.8266</v>
      </c>
      <c r="I14" s="360">
        <v>110.2482</v>
      </c>
      <c r="J14" s="360">
        <v>110.4144</v>
      </c>
      <c r="K14" s="360">
        <v>110.6319</v>
      </c>
      <c r="L14" s="360">
        <v>111.0178</v>
      </c>
      <c r="M14" s="360">
        <v>111.7253</v>
      </c>
      <c r="N14" s="360">
        <v>111.97</v>
      </c>
      <c r="O14" s="360">
        <v>112.1818</v>
      </c>
      <c r="P14" s="301">
        <f t="shared" si="0"/>
        <v>0.010484805139356013</v>
      </c>
      <c r="Q14" s="302">
        <f t="shared" si="1"/>
        <v>0.034319723030255433</v>
      </c>
    </row>
    <row r="15" spans="1:17" ht="15">
      <c r="A15" s="920" t="s">
        <v>1680</v>
      </c>
      <c r="B15" s="136" t="s">
        <v>608</v>
      </c>
      <c r="C15" s="359">
        <v>147.0126</v>
      </c>
      <c r="D15" s="359">
        <v>147.165</v>
      </c>
      <c r="E15" s="359">
        <v>147.3024</v>
      </c>
      <c r="F15" s="359">
        <v>147.4587</v>
      </c>
      <c r="G15" s="359">
        <v>147.6373</v>
      </c>
      <c r="H15" s="359">
        <v>147.7098</v>
      </c>
      <c r="I15" s="359">
        <v>147.7725</v>
      </c>
      <c r="J15" s="359">
        <v>147.8922</v>
      </c>
      <c r="K15" s="359">
        <v>148.0005</v>
      </c>
      <c r="L15" s="359">
        <v>148.1338</v>
      </c>
      <c r="M15" s="359">
        <v>148.2865</v>
      </c>
      <c r="N15" s="359">
        <v>148.3799</v>
      </c>
      <c r="O15" s="359">
        <v>148.4906</v>
      </c>
      <c r="P15" s="290">
        <f t="shared" si="0"/>
        <v>0.002408633276132832</v>
      </c>
      <c r="Q15" s="291">
        <f t="shared" si="1"/>
        <v>0.01005356003499025</v>
      </c>
    </row>
    <row r="16" spans="1:17" ht="15">
      <c r="A16" s="920" t="s">
        <v>1680</v>
      </c>
      <c r="B16" s="136" t="s">
        <v>580</v>
      </c>
      <c r="C16" s="359">
        <v>200.9982</v>
      </c>
      <c r="D16" s="359">
        <v>201.065</v>
      </c>
      <c r="E16" s="359">
        <v>201.101</v>
      </c>
      <c r="F16" s="359">
        <v>201.1278</v>
      </c>
      <c r="G16" s="359">
        <v>201.2073</v>
      </c>
      <c r="H16" s="359">
        <v>201.2222</v>
      </c>
      <c r="I16" s="359">
        <v>201.252</v>
      </c>
      <c r="J16" s="359">
        <v>201.2878</v>
      </c>
      <c r="K16" s="359">
        <v>201.3211</v>
      </c>
      <c r="L16" s="359">
        <v>201.3677</v>
      </c>
      <c r="M16" s="359">
        <v>201.455</v>
      </c>
      <c r="N16" s="359">
        <v>201.4719</v>
      </c>
      <c r="O16" s="359">
        <v>201.517</v>
      </c>
      <c r="P16" s="290">
        <f t="shared" si="0"/>
        <v>0.0007414297327723585</v>
      </c>
      <c r="Q16" s="291">
        <f t="shared" si="1"/>
        <v>0.0025811176418495396</v>
      </c>
    </row>
    <row r="17" spans="1:17" ht="15">
      <c r="A17" s="919" t="s">
        <v>1680</v>
      </c>
      <c r="B17" s="300" t="s">
        <v>598</v>
      </c>
      <c r="C17" s="360">
        <v>127.7762</v>
      </c>
      <c r="D17" s="360">
        <v>127.8393</v>
      </c>
      <c r="E17" s="360">
        <v>127.8883</v>
      </c>
      <c r="F17" s="360">
        <v>127.9414</v>
      </c>
      <c r="G17" s="360">
        <v>128.0012</v>
      </c>
      <c r="H17" s="360">
        <v>128.0129</v>
      </c>
      <c r="I17" s="360">
        <v>128.0378</v>
      </c>
      <c r="J17" s="360">
        <v>128.1094</v>
      </c>
      <c r="K17" s="360">
        <v>128.1467</v>
      </c>
      <c r="L17" s="360">
        <v>128.1958</v>
      </c>
      <c r="M17" s="360">
        <v>128.2623</v>
      </c>
      <c r="N17" s="360">
        <v>128.2968</v>
      </c>
      <c r="O17" s="360">
        <v>128.3624</v>
      </c>
      <c r="P17" s="301">
        <f t="shared" si="0"/>
        <v>0.0012995745570449913</v>
      </c>
      <c r="Q17" s="302">
        <f t="shared" si="1"/>
        <v>0.004587708822143766</v>
      </c>
    </row>
    <row r="18" spans="1:17" ht="15">
      <c r="A18" s="920" t="s">
        <v>1681</v>
      </c>
      <c r="B18" s="136" t="s">
        <v>591</v>
      </c>
      <c r="C18" s="359">
        <v>201.7928</v>
      </c>
      <c r="D18" s="359">
        <v>201.8714</v>
      </c>
      <c r="E18" s="359">
        <v>202.0002</v>
      </c>
      <c r="F18" s="359">
        <v>202.0614</v>
      </c>
      <c r="G18" s="359">
        <v>202.1703</v>
      </c>
      <c r="H18" s="359">
        <v>202.2168</v>
      </c>
      <c r="I18" s="359">
        <v>202.2888</v>
      </c>
      <c r="J18" s="359">
        <v>202.4493</v>
      </c>
      <c r="K18" s="359">
        <v>202.5391</v>
      </c>
      <c r="L18" s="359">
        <v>202.6771</v>
      </c>
      <c r="M18" s="359">
        <v>202.8116</v>
      </c>
      <c r="N18" s="359">
        <v>202.9891</v>
      </c>
      <c r="O18" s="359">
        <v>203.1437</v>
      </c>
      <c r="P18" s="290">
        <f t="shared" si="0"/>
        <v>0.0023021841145349775</v>
      </c>
      <c r="Q18" s="291">
        <f t="shared" si="1"/>
        <v>0.006694490586383717</v>
      </c>
    </row>
    <row r="19" spans="1:17" ht="15">
      <c r="A19" s="919" t="s">
        <v>1681</v>
      </c>
      <c r="B19" s="300" t="s">
        <v>595</v>
      </c>
      <c r="C19" s="360">
        <v>195.8912</v>
      </c>
      <c r="D19" s="360">
        <v>195.9591</v>
      </c>
      <c r="E19" s="360">
        <v>196.1913</v>
      </c>
      <c r="F19" s="360">
        <v>196.2499</v>
      </c>
      <c r="G19" s="360">
        <v>196.4165</v>
      </c>
      <c r="H19" s="360">
        <v>196.4426</v>
      </c>
      <c r="I19" s="360">
        <v>196.6513</v>
      </c>
      <c r="J19" s="360">
        <v>196.836</v>
      </c>
      <c r="K19" s="360">
        <v>196.9437</v>
      </c>
      <c r="L19" s="360">
        <v>197.1034</v>
      </c>
      <c r="M19" s="360">
        <v>197.2103</v>
      </c>
      <c r="N19" s="360">
        <v>197.3823</v>
      </c>
      <c r="O19" s="360">
        <v>197.6359</v>
      </c>
      <c r="P19" s="301">
        <f t="shared" si="0"/>
        <v>0.002701627673596718</v>
      </c>
      <c r="Q19" s="302">
        <f t="shared" si="1"/>
        <v>0.008906474614479798</v>
      </c>
    </row>
    <row r="20" spans="1:17" ht="15">
      <c r="A20" s="153" t="s">
        <v>1682</v>
      </c>
      <c r="B20" s="136" t="s">
        <v>731</v>
      </c>
      <c r="C20" s="359">
        <v>96.0984</v>
      </c>
      <c r="D20" s="359">
        <v>96.0621</v>
      </c>
      <c r="E20" s="359">
        <v>96.164</v>
      </c>
      <c r="F20" s="359">
        <v>96.247</v>
      </c>
      <c r="G20" s="359">
        <v>96.2462</v>
      </c>
      <c r="H20" s="359">
        <v>96.3627</v>
      </c>
      <c r="I20" s="359">
        <v>96.459</v>
      </c>
      <c r="J20" s="359">
        <v>96.5552</v>
      </c>
      <c r="K20" s="359">
        <v>96.673</v>
      </c>
      <c r="L20" s="359">
        <v>96.8098</v>
      </c>
      <c r="M20" s="359">
        <v>96.9515</v>
      </c>
      <c r="N20" s="359">
        <v>97.0903</v>
      </c>
      <c r="O20" s="359">
        <v>97.2328</v>
      </c>
      <c r="P20" s="290">
        <f t="shared" si="0"/>
        <v>0.0043693923549061875</v>
      </c>
      <c r="Q20" s="291">
        <f t="shared" si="1"/>
        <v>0.01180456698550647</v>
      </c>
    </row>
    <row r="21" spans="1:17" ht="15">
      <c r="A21" s="303" t="s">
        <v>1683</v>
      </c>
      <c r="B21" s="300" t="s">
        <v>622</v>
      </c>
      <c r="C21" s="360">
        <v>200.6737</v>
      </c>
      <c r="D21" s="360">
        <v>201.1434</v>
      </c>
      <c r="E21" s="360">
        <v>201.0628</v>
      </c>
      <c r="F21" s="360">
        <v>201.4345</v>
      </c>
      <c r="G21" s="360">
        <v>201.8224</v>
      </c>
      <c r="H21" s="360">
        <v>201.8967</v>
      </c>
      <c r="I21" s="360">
        <v>200.8269</v>
      </c>
      <c r="J21" s="360">
        <v>201.5156</v>
      </c>
      <c r="K21" s="360">
        <v>201.8261</v>
      </c>
      <c r="L21" s="360">
        <v>201.9294</v>
      </c>
      <c r="M21" s="360">
        <v>202.8924</v>
      </c>
      <c r="N21" s="360">
        <v>203.0351</v>
      </c>
      <c r="O21" s="360">
        <v>203.4558</v>
      </c>
      <c r="P21" s="301">
        <f t="shared" si="0"/>
        <v>0.007559077578599416</v>
      </c>
      <c r="Q21" s="302">
        <f t="shared" si="1"/>
        <v>0.013863799790406084</v>
      </c>
    </row>
    <row r="22" spans="1:17" ht="6" customHeight="1">
      <c r="A22" s="187"/>
      <c r="B22" s="180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6"/>
      <c r="Q22" s="182"/>
    </row>
    <row r="23" spans="1:17" ht="15">
      <c r="A23" s="386" t="s">
        <v>654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15">
      <c r="A24" s="877" t="s">
        <v>1802</v>
      </c>
      <c r="B24" s="877"/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7"/>
      <c r="Q24" s="877"/>
    </row>
    <row r="25" spans="1:17" ht="15">
      <c r="A25" s="921" t="s">
        <v>1714</v>
      </c>
      <c r="B25" s="921"/>
      <c r="C25" s="921"/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</row>
    <row r="26" spans="1:17" ht="15">
      <c r="A26" s="917" t="s">
        <v>405</v>
      </c>
      <c r="B26" s="917"/>
      <c r="C26" s="917"/>
      <c r="D26" s="917"/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917"/>
      <c r="P26" s="917"/>
      <c r="Q26" s="917"/>
    </row>
    <row r="27" spans="1:17" ht="2.25" customHeight="1">
      <c r="A27" s="457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</row>
    <row r="28" spans="1:17" ht="27" customHeight="1">
      <c r="A28" s="286" t="s">
        <v>568</v>
      </c>
      <c r="B28" s="286" t="s">
        <v>640</v>
      </c>
      <c r="C28" s="287">
        <v>41274</v>
      </c>
      <c r="D28" s="287">
        <v>41305</v>
      </c>
      <c r="E28" s="287">
        <v>41333</v>
      </c>
      <c r="F28" s="287">
        <v>41364</v>
      </c>
      <c r="G28" s="287">
        <v>41394</v>
      </c>
      <c r="H28" s="287">
        <v>41425</v>
      </c>
      <c r="I28" s="287">
        <v>41455</v>
      </c>
      <c r="J28" s="287">
        <v>41486</v>
      </c>
      <c r="K28" s="287">
        <v>41517</v>
      </c>
      <c r="L28" s="287">
        <v>41547</v>
      </c>
      <c r="M28" s="287">
        <v>41578</v>
      </c>
      <c r="N28" s="287">
        <v>41608</v>
      </c>
      <c r="O28" s="287">
        <v>41639</v>
      </c>
      <c r="P28" s="288" t="s">
        <v>668</v>
      </c>
      <c r="Q28" s="289" t="s">
        <v>669</v>
      </c>
    </row>
    <row r="29" spans="1:17" ht="15">
      <c r="A29" s="920" t="s">
        <v>1677</v>
      </c>
      <c r="B29" s="153" t="s">
        <v>592</v>
      </c>
      <c r="C29" s="359">
        <v>1370.3751</v>
      </c>
      <c r="D29" s="359">
        <v>1371.304</v>
      </c>
      <c r="E29" s="359">
        <v>1372.039</v>
      </c>
      <c r="F29" s="359">
        <v>1374.2015</v>
      </c>
      <c r="G29" s="359">
        <v>1376.2139</v>
      </c>
      <c r="H29" s="359">
        <v>1377.2003</v>
      </c>
      <c r="I29" s="362">
        <v>1381.4727</v>
      </c>
      <c r="J29" s="359">
        <v>1384.8155</v>
      </c>
      <c r="K29" s="359">
        <v>1385.5475</v>
      </c>
      <c r="L29" s="359">
        <v>1386.2529</v>
      </c>
      <c r="M29" s="359">
        <v>1390.8803</v>
      </c>
      <c r="N29" s="359">
        <v>1391.4205</v>
      </c>
      <c r="O29" s="359">
        <v>1389.0638</v>
      </c>
      <c r="P29" s="290">
        <f aca="true" t="shared" si="2" ref="P29:P42">+O29/L29-1</f>
        <v>0.0020276963893095523</v>
      </c>
      <c r="Q29" s="290">
        <f aca="true" t="shared" si="3" ref="Q29:Q42">+O29/C29-1</f>
        <v>0.013637652931667965</v>
      </c>
    </row>
    <row r="30" spans="1:17" ht="15">
      <c r="A30" s="919" t="s">
        <v>1677</v>
      </c>
      <c r="B30" s="303" t="s">
        <v>1676</v>
      </c>
      <c r="C30" s="360">
        <v>1732.5308</v>
      </c>
      <c r="D30" s="360">
        <v>1735.1987</v>
      </c>
      <c r="E30" s="360">
        <v>1736.9369</v>
      </c>
      <c r="F30" s="360">
        <v>1740.5885</v>
      </c>
      <c r="G30" s="360">
        <v>1744.757</v>
      </c>
      <c r="H30" s="360">
        <v>1746.6237</v>
      </c>
      <c r="I30" s="363">
        <v>1753.2771</v>
      </c>
      <c r="J30" s="360">
        <v>1757.0444</v>
      </c>
      <c r="K30" s="360">
        <v>1758.4441</v>
      </c>
      <c r="L30" s="360">
        <v>1759.5158</v>
      </c>
      <c r="M30" s="360">
        <v>1767.6351</v>
      </c>
      <c r="N30" s="360">
        <v>1769.5919</v>
      </c>
      <c r="O30" s="360">
        <v>1769.348</v>
      </c>
      <c r="P30" s="301">
        <f t="shared" si="2"/>
        <v>0.005588014611747294</v>
      </c>
      <c r="Q30" s="301">
        <f t="shared" si="3"/>
        <v>0.021250531303685927</v>
      </c>
    </row>
    <row r="31" spans="1:17" ht="15">
      <c r="A31" s="918" t="s">
        <v>1678</v>
      </c>
      <c r="B31" s="729" t="s">
        <v>1772</v>
      </c>
      <c r="C31" s="361"/>
      <c r="D31" s="361"/>
      <c r="E31" s="361"/>
      <c r="F31" s="361"/>
      <c r="G31" s="361"/>
      <c r="H31" s="361"/>
      <c r="I31" s="730"/>
      <c r="J31" s="361"/>
      <c r="K31" s="361"/>
      <c r="L31" s="361"/>
      <c r="M31" s="361"/>
      <c r="N31" s="361"/>
      <c r="O31" s="361">
        <v>1018.5913</v>
      </c>
      <c r="P31" s="306" t="s">
        <v>1031</v>
      </c>
      <c r="Q31" s="306" t="s">
        <v>1031</v>
      </c>
    </row>
    <row r="32" spans="1:17" ht="15">
      <c r="A32" s="918" t="s">
        <v>1678</v>
      </c>
      <c r="B32" s="303" t="s">
        <v>600</v>
      </c>
      <c r="C32" s="360">
        <v>1284.7067</v>
      </c>
      <c r="D32" s="360">
        <v>1285.4971</v>
      </c>
      <c r="E32" s="360">
        <v>1286.5919</v>
      </c>
      <c r="F32" s="360">
        <v>1287.8041</v>
      </c>
      <c r="G32" s="360">
        <v>1288.9835</v>
      </c>
      <c r="H32" s="360">
        <v>1290.8851</v>
      </c>
      <c r="I32" s="363">
        <v>1291.6323</v>
      </c>
      <c r="J32" s="360">
        <v>1292.1717</v>
      </c>
      <c r="K32" s="360">
        <v>1292.2791</v>
      </c>
      <c r="L32" s="360">
        <v>1292.6026</v>
      </c>
      <c r="M32" s="360">
        <v>1293.0194</v>
      </c>
      <c r="N32" s="360">
        <v>1294.3836</v>
      </c>
      <c r="O32" s="360">
        <v>1297.0163</v>
      </c>
      <c r="P32" s="301">
        <f t="shared" si="2"/>
        <v>0.0034145838790669014</v>
      </c>
      <c r="Q32" s="301">
        <f t="shared" si="3"/>
        <v>0.009581642253442046</v>
      </c>
    </row>
    <row r="33" spans="1:17" ht="15">
      <c r="A33" s="153" t="s">
        <v>1679</v>
      </c>
      <c r="B33" s="153" t="s">
        <v>732</v>
      </c>
      <c r="C33" s="359">
        <v>1354.7948</v>
      </c>
      <c r="D33" s="359">
        <v>1356.6151</v>
      </c>
      <c r="E33" s="359">
        <v>1357.7645</v>
      </c>
      <c r="F33" s="359">
        <v>1359.4913</v>
      </c>
      <c r="G33" s="359">
        <v>1361.7214</v>
      </c>
      <c r="H33" s="359">
        <v>1364.2477</v>
      </c>
      <c r="I33" s="362">
        <v>1365.3955</v>
      </c>
      <c r="J33" s="359">
        <v>1367.8723</v>
      </c>
      <c r="K33" s="359">
        <v>1370.5905</v>
      </c>
      <c r="L33" s="359">
        <v>1373.5269</v>
      </c>
      <c r="M33" s="359">
        <v>1376.476</v>
      </c>
      <c r="N33" s="359">
        <v>1382.0365</v>
      </c>
      <c r="O33" s="359">
        <v>1385.7219</v>
      </c>
      <c r="P33" s="290">
        <f t="shared" si="2"/>
        <v>0.008878602960014748</v>
      </c>
      <c r="Q33" s="290">
        <f t="shared" si="3"/>
        <v>0.02282788507898026</v>
      </c>
    </row>
    <row r="34" spans="1:17" ht="15">
      <c r="A34" s="919" t="s">
        <v>1680</v>
      </c>
      <c r="B34" s="304" t="s">
        <v>733</v>
      </c>
      <c r="C34" s="360">
        <v>1289.4858</v>
      </c>
      <c r="D34" s="360">
        <v>1290.2385</v>
      </c>
      <c r="E34" s="360">
        <v>1291.1414</v>
      </c>
      <c r="F34" s="360">
        <v>1291.8664</v>
      </c>
      <c r="G34" s="360">
        <v>1292.5881</v>
      </c>
      <c r="H34" s="360">
        <v>1293.1986</v>
      </c>
      <c r="I34" s="363">
        <v>1293.8278</v>
      </c>
      <c r="J34" s="360">
        <v>1294.1986</v>
      </c>
      <c r="K34" s="360">
        <v>1295.3706</v>
      </c>
      <c r="L34" s="360">
        <v>1295.9772</v>
      </c>
      <c r="M34" s="360">
        <v>1296.8416</v>
      </c>
      <c r="N34" s="360">
        <v>1297.6376</v>
      </c>
      <c r="O34" s="360">
        <v>1298.3823</v>
      </c>
      <c r="P34" s="301">
        <f t="shared" si="2"/>
        <v>0.0018558196857165754</v>
      </c>
      <c r="Q34" s="301">
        <f t="shared" si="3"/>
        <v>0.006899261705712423</v>
      </c>
    </row>
    <row r="35" spans="1:17" ht="15">
      <c r="A35" s="920" t="s">
        <v>1680</v>
      </c>
      <c r="B35" s="307" t="s">
        <v>890</v>
      </c>
      <c r="C35" s="359">
        <v>1663.3366</v>
      </c>
      <c r="D35" s="359">
        <v>1665.4105</v>
      </c>
      <c r="E35" s="359">
        <v>1667.4265</v>
      </c>
      <c r="F35" s="359">
        <v>1669.3305</v>
      </c>
      <c r="G35" s="359">
        <v>1670.4884</v>
      </c>
      <c r="H35" s="359">
        <v>1672.3177</v>
      </c>
      <c r="I35" s="362">
        <v>1673.6851</v>
      </c>
      <c r="J35" s="359">
        <v>1675.1521</v>
      </c>
      <c r="K35" s="359">
        <v>1677.1759</v>
      </c>
      <c r="L35" s="359">
        <v>1678.3518</v>
      </c>
      <c r="M35" s="359">
        <v>1680.1678</v>
      </c>
      <c r="N35" s="359">
        <v>1681.9471</v>
      </c>
      <c r="O35" s="359">
        <v>1683.6605</v>
      </c>
      <c r="P35" s="290">
        <f t="shared" si="2"/>
        <v>0.003163043647940844</v>
      </c>
      <c r="Q35" s="290">
        <f t="shared" si="3"/>
        <v>0.012218753558359774</v>
      </c>
    </row>
    <row r="36" spans="1:17" ht="15">
      <c r="A36" s="920" t="s">
        <v>1681</v>
      </c>
      <c r="B36" s="153" t="s">
        <v>1106</v>
      </c>
      <c r="C36" s="359">
        <v>5185.8234</v>
      </c>
      <c r="D36" s="359">
        <v>5207.7333</v>
      </c>
      <c r="E36" s="359">
        <v>5203.4319</v>
      </c>
      <c r="F36" s="359">
        <v>5211.138</v>
      </c>
      <c r="G36" s="359">
        <v>5220.7015</v>
      </c>
      <c r="H36" s="359">
        <v>5233.7764</v>
      </c>
      <c r="I36" s="362">
        <v>5250.7474</v>
      </c>
      <c r="J36" s="359">
        <v>5279.4207</v>
      </c>
      <c r="K36" s="359">
        <v>5287.6773</v>
      </c>
      <c r="L36" s="359">
        <v>5297.0449</v>
      </c>
      <c r="M36" s="359">
        <v>5339.4213</v>
      </c>
      <c r="N36" s="359">
        <v>5361.7228</v>
      </c>
      <c r="O36" s="359">
        <v>5378.5551</v>
      </c>
      <c r="P36" s="290">
        <f t="shared" si="2"/>
        <v>0.015387862768540872</v>
      </c>
      <c r="Q36" s="290">
        <f t="shared" si="3"/>
        <v>0.03716511055891325</v>
      </c>
    </row>
    <row r="37" spans="1:17" ht="15">
      <c r="A37" s="920" t="s">
        <v>1681</v>
      </c>
      <c r="B37" s="153" t="s">
        <v>1047</v>
      </c>
      <c r="C37" s="359">
        <v>1707.995</v>
      </c>
      <c r="D37" s="359">
        <v>1710.4332</v>
      </c>
      <c r="E37" s="359">
        <v>1713.5661</v>
      </c>
      <c r="F37" s="359">
        <v>1720.9775</v>
      </c>
      <c r="G37" s="359">
        <v>1723.8719</v>
      </c>
      <c r="H37" s="359">
        <v>1728.1007</v>
      </c>
      <c r="I37" s="362">
        <v>1729.6362</v>
      </c>
      <c r="J37" s="359">
        <v>1733.9656</v>
      </c>
      <c r="K37" s="359">
        <v>1736.3092</v>
      </c>
      <c r="L37" s="359">
        <v>1738.9736</v>
      </c>
      <c r="M37" s="359">
        <v>1741.2708</v>
      </c>
      <c r="N37" s="359">
        <v>1744.5743</v>
      </c>
      <c r="O37" s="359">
        <v>1745.3893</v>
      </c>
      <c r="P37" s="290">
        <f t="shared" si="2"/>
        <v>0.003689360206503345</v>
      </c>
      <c r="Q37" s="290">
        <f t="shared" si="3"/>
        <v>0.021893682358554933</v>
      </c>
    </row>
    <row r="38" spans="1:17" ht="15">
      <c r="A38" s="919" t="s">
        <v>1681</v>
      </c>
      <c r="B38" s="303" t="s">
        <v>616</v>
      </c>
      <c r="C38" s="364">
        <v>1475.1239</v>
      </c>
      <c r="D38" s="364">
        <v>1475.6608</v>
      </c>
      <c r="E38" s="364">
        <v>1476.1968</v>
      </c>
      <c r="F38" s="364">
        <v>1476.8115</v>
      </c>
      <c r="G38" s="364">
        <v>1477.6269</v>
      </c>
      <c r="H38" s="364">
        <v>1478.3583</v>
      </c>
      <c r="I38" s="365">
        <v>1479.9578</v>
      </c>
      <c r="J38" s="364">
        <v>1481.6735</v>
      </c>
      <c r="K38" s="364">
        <v>1482.7317</v>
      </c>
      <c r="L38" s="364">
        <v>1484.066</v>
      </c>
      <c r="M38" s="364">
        <v>1485.2418</v>
      </c>
      <c r="N38" s="364">
        <v>1486.7669</v>
      </c>
      <c r="O38" s="364">
        <v>1485.8831</v>
      </c>
      <c r="P38" s="301">
        <f t="shared" si="2"/>
        <v>0.0012244064617072947</v>
      </c>
      <c r="Q38" s="301">
        <f t="shared" si="3"/>
        <v>0.007293760205498545</v>
      </c>
    </row>
    <row r="39" spans="1:17" ht="15">
      <c r="A39" s="153" t="s">
        <v>1682</v>
      </c>
      <c r="B39" s="136" t="s">
        <v>889</v>
      </c>
      <c r="C39" s="359">
        <v>102.311</v>
      </c>
      <c r="D39" s="359">
        <v>102.4373</v>
      </c>
      <c r="E39" s="359">
        <v>102.476</v>
      </c>
      <c r="F39" s="359">
        <v>102.546</v>
      </c>
      <c r="G39" s="359">
        <v>102.5156</v>
      </c>
      <c r="H39" s="359">
        <v>102.4966</v>
      </c>
      <c r="I39" s="362">
        <v>102.4949</v>
      </c>
      <c r="J39" s="359">
        <v>102.4244</v>
      </c>
      <c r="K39" s="359">
        <v>102.5603</v>
      </c>
      <c r="L39" s="359">
        <v>102.5931</v>
      </c>
      <c r="M39" s="359">
        <v>102.6907</v>
      </c>
      <c r="N39" s="359">
        <v>102.7078</v>
      </c>
      <c r="O39" s="359">
        <v>102.5299</v>
      </c>
      <c r="P39" s="290">
        <f t="shared" si="2"/>
        <v>-0.0006160258340961455</v>
      </c>
      <c r="Q39" s="290">
        <f t="shared" si="3"/>
        <v>0.002139554886571249</v>
      </c>
    </row>
    <row r="40" spans="1:17" ht="15">
      <c r="A40" s="920" t="s">
        <v>1683</v>
      </c>
      <c r="B40" s="136" t="s">
        <v>734</v>
      </c>
      <c r="C40" s="359">
        <v>640.3656</v>
      </c>
      <c r="D40" s="359">
        <v>641.6727</v>
      </c>
      <c r="E40" s="359">
        <v>641.885</v>
      </c>
      <c r="F40" s="359">
        <v>642.2529</v>
      </c>
      <c r="G40" s="359">
        <v>643.171</v>
      </c>
      <c r="H40" s="359">
        <v>643.0569</v>
      </c>
      <c r="I40" s="362">
        <v>640.3577</v>
      </c>
      <c r="J40" s="359">
        <v>641.5131</v>
      </c>
      <c r="K40" s="359">
        <v>642.7825</v>
      </c>
      <c r="L40" s="359">
        <v>644.0429</v>
      </c>
      <c r="M40" s="359">
        <v>644.776</v>
      </c>
      <c r="N40" s="359">
        <v>644.7945</v>
      </c>
      <c r="O40" s="359">
        <v>645.6539</v>
      </c>
      <c r="P40" s="290">
        <f t="shared" si="2"/>
        <v>0.002501386165424613</v>
      </c>
      <c r="Q40" s="290">
        <f t="shared" si="3"/>
        <v>0.008258251223988378</v>
      </c>
    </row>
    <row r="41" spans="1:17" ht="15">
      <c r="A41" s="920" t="s">
        <v>1683</v>
      </c>
      <c r="B41" s="136" t="s">
        <v>842</v>
      </c>
      <c r="C41" s="359">
        <v>537.7893</v>
      </c>
      <c r="D41" s="359">
        <v>538.9122</v>
      </c>
      <c r="E41" s="359">
        <v>540.7651</v>
      </c>
      <c r="F41" s="359">
        <v>541.6604</v>
      </c>
      <c r="G41" s="359">
        <v>542.4336</v>
      </c>
      <c r="H41" s="359">
        <v>544.0809</v>
      </c>
      <c r="I41" s="362">
        <v>541.6503</v>
      </c>
      <c r="J41" s="359">
        <v>544.4275</v>
      </c>
      <c r="K41" s="359">
        <v>546.5896</v>
      </c>
      <c r="L41" s="359">
        <v>547.8716</v>
      </c>
      <c r="M41" s="359">
        <v>549.9303</v>
      </c>
      <c r="N41" s="359">
        <v>551.4063</v>
      </c>
      <c r="O41" s="359">
        <v>552.7351</v>
      </c>
      <c r="P41" s="290">
        <f t="shared" si="2"/>
        <v>0.008877079958150791</v>
      </c>
      <c r="Q41" s="290">
        <f t="shared" si="3"/>
        <v>0.02779118141621617</v>
      </c>
    </row>
    <row r="42" spans="1:17" ht="0.75" customHeight="1">
      <c r="A42" s="303"/>
      <c r="B42" s="300"/>
      <c r="C42" s="727"/>
      <c r="D42" s="727"/>
      <c r="E42" s="727"/>
      <c r="F42" s="727"/>
      <c r="G42" s="727"/>
      <c r="H42" s="727"/>
      <c r="I42" s="728"/>
      <c r="J42" s="727"/>
      <c r="K42" s="727"/>
      <c r="L42" s="727"/>
      <c r="M42" s="727"/>
      <c r="N42" s="727"/>
      <c r="O42" s="727"/>
      <c r="P42" s="301" t="e">
        <f t="shared" si="2"/>
        <v>#DIV/0!</v>
      </c>
      <c r="Q42" s="290" t="e">
        <f t="shared" si="3"/>
        <v>#DIV/0!</v>
      </c>
    </row>
    <row r="43" spans="1:17" ht="6.75" customHeight="1">
      <c r="A43" s="183"/>
      <c r="B43" s="180"/>
      <c r="C43" s="184"/>
      <c r="D43" s="184"/>
      <c r="E43" s="184"/>
      <c r="F43" s="184"/>
      <c r="G43" s="184"/>
      <c r="H43" s="184"/>
      <c r="I43" s="185"/>
      <c r="J43" s="184"/>
      <c r="K43" s="184"/>
      <c r="L43" s="184"/>
      <c r="M43" s="184"/>
      <c r="N43" s="184"/>
      <c r="O43" s="184"/>
      <c r="P43" s="186"/>
      <c r="Q43" s="182"/>
    </row>
    <row r="44" spans="1:17" ht="15">
      <c r="A44" s="386" t="s">
        <v>654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41"/>
      <c r="M44" s="141"/>
      <c r="N44" s="141"/>
      <c r="O44" s="141"/>
      <c r="P44" s="141"/>
      <c r="Q44" s="141"/>
    </row>
    <row r="45" ht="15">
      <c r="A45" s="386"/>
    </row>
    <row r="46" ht="15">
      <c r="A46" s="386"/>
    </row>
    <row r="47" ht="15">
      <c r="A47" s="386"/>
    </row>
    <row r="48" ht="15">
      <c r="A48" s="386"/>
    </row>
    <row r="49" spans="1:17" ht="15">
      <c r="A49" s="877" t="s">
        <v>1803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</row>
    <row r="50" spans="1:17" ht="15">
      <c r="A50" s="921" t="s">
        <v>1714</v>
      </c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  <c r="Q50" s="921"/>
    </row>
    <row r="51" spans="1:17" ht="15.75" customHeight="1">
      <c r="A51" s="917" t="s">
        <v>634</v>
      </c>
      <c r="B51" s="917"/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</row>
    <row r="52" spans="1:17" ht="3" customHeight="1">
      <c r="A52" s="457"/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</row>
    <row r="53" spans="1:17" ht="26.25" customHeight="1">
      <c r="A53" s="286" t="s">
        <v>568</v>
      </c>
      <c r="B53" s="286" t="s">
        <v>640</v>
      </c>
      <c r="C53" s="287">
        <v>41274</v>
      </c>
      <c r="D53" s="287">
        <v>41305</v>
      </c>
      <c r="E53" s="287">
        <v>41333</v>
      </c>
      <c r="F53" s="287">
        <v>41364</v>
      </c>
      <c r="G53" s="287">
        <v>41394</v>
      </c>
      <c r="H53" s="287">
        <v>41425</v>
      </c>
      <c r="I53" s="287">
        <v>41455</v>
      </c>
      <c r="J53" s="287">
        <v>41486</v>
      </c>
      <c r="K53" s="287">
        <v>41517</v>
      </c>
      <c r="L53" s="287">
        <v>41547</v>
      </c>
      <c r="M53" s="287">
        <v>41578</v>
      </c>
      <c r="N53" s="287">
        <v>41608</v>
      </c>
      <c r="O53" s="287">
        <v>41639</v>
      </c>
      <c r="P53" s="288" t="s">
        <v>668</v>
      </c>
      <c r="Q53" s="289" t="s">
        <v>669</v>
      </c>
    </row>
    <row r="54" spans="1:17" ht="22.5" customHeight="1">
      <c r="A54" s="152" t="s">
        <v>1679</v>
      </c>
      <c r="B54" s="731" t="s">
        <v>604</v>
      </c>
      <c r="C54" s="732">
        <v>947.4269</v>
      </c>
      <c r="D54" s="732">
        <v>945.4822</v>
      </c>
      <c r="E54" s="732">
        <v>943.6737</v>
      </c>
      <c r="F54" s="732">
        <v>941.4771</v>
      </c>
      <c r="G54" s="732">
        <v>940.3649</v>
      </c>
      <c r="H54" s="732">
        <v>938.2172</v>
      </c>
      <c r="I54" s="732">
        <v>937.243</v>
      </c>
      <c r="J54" s="732">
        <v>935.5052</v>
      </c>
      <c r="K54" s="732">
        <v>933.6346</v>
      </c>
      <c r="L54" s="732">
        <v>931.4309</v>
      </c>
      <c r="M54" s="732">
        <v>930.1275</v>
      </c>
      <c r="N54" s="732">
        <v>929.9883</v>
      </c>
      <c r="O54" s="732">
        <v>929.3225</v>
      </c>
      <c r="P54" s="290">
        <f>+O54/L54-1</f>
        <v>-0.002263613972866896</v>
      </c>
      <c r="Q54" s="290">
        <f>+O54/C54-1</f>
        <v>-0.01910902044263263</v>
      </c>
    </row>
    <row r="55" spans="1:17" ht="3" customHeight="1">
      <c r="A55" s="179"/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2"/>
      <c r="Q55" s="182"/>
    </row>
    <row r="56" spans="1:17" ht="15">
      <c r="A56" s="386" t="s">
        <v>654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41"/>
      <c r="M56" s="141"/>
      <c r="N56" s="141"/>
      <c r="O56" s="141"/>
      <c r="P56" s="141"/>
      <c r="Q56" s="141"/>
    </row>
    <row r="57" ht="15">
      <c r="A57" s="386"/>
    </row>
    <row r="58" ht="15">
      <c r="A58" s="386"/>
    </row>
    <row r="59" ht="15">
      <c r="A59" s="386"/>
    </row>
    <row r="60" ht="15">
      <c r="A60" s="386"/>
    </row>
  </sheetData>
  <sheetProtection/>
  <mergeCells count="19">
    <mergeCell ref="A1:Q1"/>
    <mergeCell ref="A2:Q2"/>
    <mergeCell ref="A3:Q3"/>
    <mergeCell ref="A6:A7"/>
    <mergeCell ref="A8:A9"/>
    <mergeCell ref="A10:A14"/>
    <mergeCell ref="A15:A17"/>
    <mergeCell ref="A18:A19"/>
    <mergeCell ref="A24:Q24"/>
    <mergeCell ref="A25:Q25"/>
    <mergeCell ref="A26:Q26"/>
    <mergeCell ref="A29:A30"/>
    <mergeCell ref="A51:Q51"/>
    <mergeCell ref="A31:A32"/>
    <mergeCell ref="A34:A35"/>
    <mergeCell ref="A36:A38"/>
    <mergeCell ref="A40:A41"/>
    <mergeCell ref="A49:Q49"/>
    <mergeCell ref="A50:Q50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75.28125" style="334" customWidth="1"/>
    <col min="2" max="12" width="13.00390625" style="334" customWidth="1"/>
    <col min="13" max="16384" width="11.421875" style="334" customWidth="1"/>
  </cols>
  <sheetData>
    <row r="1" spans="1:12" ht="15.75">
      <c r="A1" s="849" t="s">
        <v>670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</row>
    <row r="2" spans="1:12" ht="15.75">
      <c r="A2" s="849" t="s">
        <v>671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</row>
    <row r="3" spans="1:12" ht="15.75">
      <c r="A3" s="914" t="s">
        <v>1714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</row>
    <row r="4" spans="1:12" ht="15.75">
      <c r="A4" s="922" t="s">
        <v>405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</row>
    <row r="5" spans="1:12" ht="1.5" customHeight="1">
      <c r="A5" s="733"/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</row>
    <row r="6" spans="1:12" ht="15">
      <c r="A6" s="505"/>
      <c r="B6" s="736" t="s">
        <v>672</v>
      </c>
      <c r="C6" s="505" t="s">
        <v>673</v>
      </c>
      <c r="D6" s="505" t="s">
        <v>674</v>
      </c>
      <c r="E6" s="505" t="s">
        <v>675</v>
      </c>
      <c r="F6" s="505" t="s">
        <v>676</v>
      </c>
      <c r="G6" s="505" t="s">
        <v>1247</v>
      </c>
      <c r="H6" s="505" t="s">
        <v>677</v>
      </c>
      <c r="I6" s="505" t="s">
        <v>1112</v>
      </c>
      <c r="J6" s="505" t="s">
        <v>678</v>
      </c>
      <c r="K6" s="737" t="s">
        <v>679</v>
      </c>
      <c r="L6" s="738" t="s">
        <v>30</v>
      </c>
    </row>
    <row r="7" spans="1:12" ht="2.25" customHeight="1">
      <c r="A7" s="739"/>
      <c r="B7" s="740"/>
      <c r="C7" s="740"/>
      <c r="D7" s="740"/>
      <c r="E7" s="740"/>
      <c r="F7" s="740"/>
      <c r="G7" s="740"/>
      <c r="H7" s="740"/>
      <c r="I7" s="740"/>
      <c r="J7" s="740"/>
      <c r="K7" s="741"/>
      <c r="L7" s="742"/>
    </row>
    <row r="8" spans="1:12" ht="15">
      <c r="A8" s="743" t="s">
        <v>680</v>
      </c>
      <c r="B8" s="744"/>
      <c r="C8" s="744"/>
      <c r="D8" s="744"/>
      <c r="E8" s="744"/>
      <c r="F8" s="744"/>
      <c r="G8" s="744"/>
      <c r="H8" s="744"/>
      <c r="I8" s="744"/>
      <c r="J8" s="744"/>
      <c r="K8" s="745"/>
      <c r="L8" s="746"/>
    </row>
    <row r="9" spans="1:12" ht="15">
      <c r="A9" s="747" t="s">
        <v>681</v>
      </c>
      <c r="B9" s="748">
        <f aca="true" t="shared" si="0" ref="B9:K9">SUM(B10:B23)</f>
        <v>22073101.470000003</v>
      </c>
      <c r="C9" s="748">
        <f t="shared" si="0"/>
        <v>9091953.19</v>
      </c>
      <c r="D9" s="748">
        <f t="shared" si="0"/>
        <v>9820338.419999998</v>
      </c>
      <c r="E9" s="748">
        <f t="shared" si="0"/>
        <v>38578967.32</v>
      </c>
      <c r="F9" s="748">
        <f t="shared" si="0"/>
        <v>16639527.730000002</v>
      </c>
      <c r="G9" s="748">
        <f t="shared" si="0"/>
        <v>2350551.2699999996</v>
      </c>
      <c r="H9" s="748">
        <f t="shared" si="0"/>
        <v>18524006.05</v>
      </c>
      <c r="I9" s="748">
        <f t="shared" si="0"/>
        <v>5264323.399999999</v>
      </c>
      <c r="J9" s="748">
        <f t="shared" si="0"/>
        <v>7120676.6899999995</v>
      </c>
      <c r="K9" s="748">
        <f t="shared" si="0"/>
        <v>17077891.63</v>
      </c>
      <c r="L9" s="748">
        <f aca="true" t="shared" si="1" ref="L9:L44">SUM(B9:K9)</f>
        <v>146541337.17000002</v>
      </c>
    </row>
    <row r="10" spans="1:12" ht="15">
      <c r="A10" s="749" t="s">
        <v>515</v>
      </c>
      <c r="B10" s="750">
        <v>3157372.54</v>
      </c>
      <c r="C10" s="750">
        <v>17685.49</v>
      </c>
      <c r="D10" s="750">
        <v>1438646.06</v>
      </c>
      <c r="E10" s="750">
        <v>3988151.31</v>
      </c>
      <c r="F10" s="750">
        <v>2481409.24</v>
      </c>
      <c r="G10" s="750">
        <v>839085.32</v>
      </c>
      <c r="H10" s="750">
        <v>7157803.82</v>
      </c>
      <c r="I10" s="750">
        <v>215391.3</v>
      </c>
      <c r="J10" s="750">
        <v>407428.38</v>
      </c>
      <c r="K10" s="750">
        <v>73938</v>
      </c>
      <c r="L10" s="748">
        <f t="shared" si="1"/>
        <v>19776911.46</v>
      </c>
    </row>
    <row r="11" spans="1:12" ht="15">
      <c r="A11" s="749" t="s">
        <v>516</v>
      </c>
      <c r="B11" s="750">
        <v>7656218.76</v>
      </c>
      <c r="C11" s="750">
        <v>4909451.01</v>
      </c>
      <c r="D11" s="750">
        <v>4643337.04</v>
      </c>
      <c r="E11" s="750">
        <v>0</v>
      </c>
      <c r="F11" s="750">
        <v>5415902.25</v>
      </c>
      <c r="G11" s="750">
        <v>725372.41</v>
      </c>
      <c r="H11" s="750">
        <v>8867316.52</v>
      </c>
      <c r="I11" s="750">
        <v>0</v>
      </c>
      <c r="J11" s="750">
        <v>0</v>
      </c>
      <c r="K11" s="750">
        <v>6983028.27</v>
      </c>
      <c r="L11" s="748">
        <f t="shared" si="1"/>
        <v>39200626.26</v>
      </c>
    </row>
    <row r="12" spans="1:12" ht="15">
      <c r="A12" s="749" t="s">
        <v>843</v>
      </c>
      <c r="B12" s="750">
        <v>3070286.25</v>
      </c>
      <c r="C12" s="750"/>
      <c r="D12" s="750"/>
      <c r="E12" s="750">
        <v>0</v>
      </c>
      <c r="F12" s="750">
        <v>0</v>
      </c>
      <c r="G12" s="750"/>
      <c r="H12" s="750">
        <v>0</v>
      </c>
      <c r="I12" s="750">
        <v>0</v>
      </c>
      <c r="J12" s="750"/>
      <c r="K12" s="750">
        <v>0</v>
      </c>
      <c r="L12" s="748">
        <f t="shared" si="1"/>
        <v>3070286.25</v>
      </c>
    </row>
    <row r="13" spans="1:12" ht="15">
      <c r="A13" s="749" t="s">
        <v>1701</v>
      </c>
      <c r="B13" s="750"/>
      <c r="C13" s="750">
        <v>3288716.31</v>
      </c>
      <c r="D13" s="750">
        <v>56352.32</v>
      </c>
      <c r="E13" s="750">
        <v>19764159.5</v>
      </c>
      <c r="F13" s="750">
        <v>6840561.54</v>
      </c>
      <c r="G13" s="750"/>
      <c r="H13" s="750">
        <v>2988.35</v>
      </c>
      <c r="I13" s="750">
        <v>3301801.01</v>
      </c>
      <c r="J13" s="750">
        <v>355935.45</v>
      </c>
      <c r="K13" s="750">
        <v>3475451.36</v>
      </c>
      <c r="L13" s="748">
        <f t="shared" si="1"/>
        <v>37085965.84</v>
      </c>
    </row>
    <row r="14" spans="1:12" ht="15">
      <c r="A14" s="749" t="s">
        <v>1111</v>
      </c>
      <c r="B14" s="750"/>
      <c r="C14" s="750"/>
      <c r="D14" s="750">
        <v>0</v>
      </c>
      <c r="E14" s="750"/>
      <c r="F14" s="750"/>
      <c r="G14" s="750"/>
      <c r="H14" s="750"/>
      <c r="I14" s="750"/>
      <c r="J14" s="750"/>
      <c r="K14" s="750"/>
      <c r="L14" s="748">
        <f t="shared" si="1"/>
        <v>0</v>
      </c>
    </row>
    <row r="15" spans="1:12" ht="15">
      <c r="A15" s="749" t="s">
        <v>1702</v>
      </c>
      <c r="B15" s="750">
        <v>3213431.27</v>
      </c>
      <c r="C15" s="750">
        <v>96040</v>
      </c>
      <c r="D15" s="750">
        <v>19087.35</v>
      </c>
      <c r="E15" s="750">
        <v>62008.89</v>
      </c>
      <c r="F15" s="750">
        <v>0</v>
      </c>
      <c r="G15" s="750">
        <v>137280</v>
      </c>
      <c r="H15" s="750">
        <v>0</v>
      </c>
      <c r="I15" s="750">
        <v>265880.82</v>
      </c>
      <c r="J15" s="750">
        <v>79172.67</v>
      </c>
      <c r="K15" s="750">
        <v>288347.59</v>
      </c>
      <c r="L15" s="748">
        <f t="shared" si="1"/>
        <v>4161248.59</v>
      </c>
    </row>
    <row r="16" spans="1:12" ht="15">
      <c r="A16" s="749" t="s">
        <v>517</v>
      </c>
      <c r="B16" s="750">
        <v>858016.9</v>
      </c>
      <c r="C16" s="750">
        <v>233441.53</v>
      </c>
      <c r="D16" s="750">
        <v>446434.14</v>
      </c>
      <c r="E16" s="750">
        <v>1218636.41</v>
      </c>
      <c r="F16" s="750">
        <v>862854.5</v>
      </c>
      <c r="G16" s="750">
        <v>0</v>
      </c>
      <c r="H16" s="750">
        <v>820492.08</v>
      </c>
      <c r="I16" s="750">
        <v>23066</v>
      </c>
      <c r="J16" s="750">
        <v>0</v>
      </c>
      <c r="K16" s="750">
        <v>468000</v>
      </c>
      <c r="L16" s="748">
        <f t="shared" si="1"/>
        <v>4930941.56</v>
      </c>
    </row>
    <row r="17" spans="1:12" ht="15">
      <c r="A17" s="749" t="s">
        <v>518</v>
      </c>
      <c r="B17" s="750">
        <v>168699.64</v>
      </c>
      <c r="C17" s="750">
        <v>43517.89</v>
      </c>
      <c r="D17" s="750">
        <v>168118.12</v>
      </c>
      <c r="E17" s="750">
        <v>489979.15</v>
      </c>
      <c r="F17" s="750">
        <v>193802.65</v>
      </c>
      <c r="G17" s="750">
        <v>94014.5</v>
      </c>
      <c r="H17" s="750">
        <v>436854.17</v>
      </c>
      <c r="I17" s="750">
        <v>35980.84</v>
      </c>
      <c r="J17" s="750">
        <v>134899.12</v>
      </c>
      <c r="K17" s="750">
        <v>0</v>
      </c>
      <c r="L17" s="748">
        <f t="shared" si="1"/>
        <v>1765866.08</v>
      </c>
    </row>
    <row r="18" spans="1:12" ht="15">
      <c r="A18" s="749" t="s">
        <v>519</v>
      </c>
      <c r="B18" s="750"/>
      <c r="C18" s="750"/>
      <c r="D18" s="750">
        <v>2689888.12</v>
      </c>
      <c r="E18" s="750">
        <v>9699024.35</v>
      </c>
      <c r="F18" s="750"/>
      <c r="G18" s="750"/>
      <c r="H18" s="750"/>
      <c r="I18" s="750">
        <v>1248638.59</v>
      </c>
      <c r="J18" s="750">
        <v>5124916.47</v>
      </c>
      <c r="K18" s="750"/>
      <c r="L18" s="748">
        <f t="shared" si="1"/>
        <v>18762467.529999997</v>
      </c>
    </row>
    <row r="19" spans="1:12" ht="15">
      <c r="A19" s="749" t="s">
        <v>520</v>
      </c>
      <c r="B19" s="750">
        <v>14406</v>
      </c>
      <c r="C19" s="750"/>
      <c r="D19" s="750"/>
      <c r="E19" s="750">
        <v>631403.73</v>
      </c>
      <c r="F19" s="750">
        <v>211781</v>
      </c>
      <c r="G19" s="750"/>
      <c r="H19" s="750">
        <v>432682.47</v>
      </c>
      <c r="I19" s="750"/>
      <c r="J19" s="750"/>
      <c r="K19" s="750">
        <v>120422.32</v>
      </c>
      <c r="L19" s="748">
        <f t="shared" si="1"/>
        <v>1410695.52</v>
      </c>
    </row>
    <row r="20" spans="1:12" ht="15">
      <c r="A20" s="749" t="s">
        <v>929</v>
      </c>
      <c r="B20" s="750">
        <v>41078.91</v>
      </c>
      <c r="C20" s="750"/>
      <c r="D20" s="750"/>
      <c r="E20" s="750"/>
      <c r="F20" s="750">
        <v>41992.26</v>
      </c>
      <c r="G20" s="750">
        <v>5777.8</v>
      </c>
      <c r="H20" s="750">
        <v>0</v>
      </c>
      <c r="I20" s="750"/>
      <c r="J20" s="750">
        <v>0</v>
      </c>
      <c r="K20" s="750"/>
      <c r="L20" s="748">
        <f t="shared" si="1"/>
        <v>88848.97000000002</v>
      </c>
    </row>
    <row r="21" spans="1:12" ht="15">
      <c r="A21" s="749" t="s">
        <v>521</v>
      </c>
      <c r="B21" s="750">
        <v>3785040.28</v>
      </c>
      <c r="C21" s="750">
        <v>58532.34</v>
      </c>
      <c r="D21" s="750">
        <v>187088.34</v>
      </c>
      <c r="E21" s="750">
        <v>1540319.85</v>
      </c>
      <c r="F21" s="750">
        <v>417256.38</v>
      </c>
      <c r="G21" s="750">
        <v>172845.89</v>
      </c>
      <c r="H21" s="750">
        <v>365220.71</v>
      </c>
      <c r="I21" s="750">
        <v>16872.74</v>
      </c>
      <c r="J21" s="750">
        <v>7714.93</v>
      </c>
      <c r="K21" s="750">
        <v>5180549.44</v>
      </c>
      <c r="L21" s="748">
        <f t="shared" si="1"/>
        <v>11731440.899999999</v>
      </c>
    </row>
    <row r="22" spans="1:12" ht="15">
      <c r="A22" s="749" t="s">
        <v>522</v>
      </c>
      <c r="B22" s="750">
        <v>108550.92</v>
      </c>
      <c r="C22" s="750">
        <v>170859.28</v>
      </c>
      <c r="D22" s="750">
        <v>112530.37</v>
      </c>
      <c r="E22" s="750">
        <v>499531.99</v>
      </c>
      <c r="F22" s="750">
        <v>109227.93</v>
      </c>
      <c r="G22" s="750">
        <v>178330.36</v>
      </c>
      <c r="H22" s="750">
        <v>174505.03</v>
      </c>
      <c r="I22" s="750">
        <v>76447.88</v>
      </c>
      <c r="J22" s="750">
        <v>74125.54</v>
      </c>
      <c r="K22" s="750">
        <v>245946.65</v>
      </c>
      <c r="L22" s="748">
        <f t="shared" si="1"/>
        <v>1750055.9500000002</v>
      </c>
    </row>
    <row r="23" spans="1:12" ht="15">
      <c r="A23" s="749" t="s">
        <v>523</v>
      </c>
      <c r="B23" s="750">
        <v>0</v>
      </c>
      <c r="C23" s="750">
        <v>273709.34</v>
      </c>
      <c r="D23" s="750">
        <v>58856.56</v>
      </c>
      <c r="E23" s="750">
        <v>685752.14</v>
      </c>
      <c r="F23" s="750">
        <v>64739.98</v>
      </c>
      <c r="G23" s="750">
        <v>197844.99</v>
      </c>
      <c r="H23" s="750">
        <v>266142.9</v>
      </c>
      <c r="I23" s="750">
        <v>80244.22</v>
      </c>
      <c r="J23" s="750">
        <v>936484.13</v>
      </c>
      <c r="K23" s="750">
        <v>242208</v>
      </c>
      <c r="L23" s="748">
        <f t="shared" si="1"/>
        <v>2805982.2600000002</v>
      </c>
    </row>
    <row r="24" spans="1:18" ht="15">
      <c r="A24" s="747" t="s">
        <v>682</v>
      </c>
      <c r="B24" s="748">
        <f aca="true" t="shared" si="2" ref="B24:K24">SUM(B25:B32)</f>
        <v>7855503.17</v>
      </c>
      <c r="C24" s="748">
        <f t="shared" si="2"/>
        <v>477118.64999999997</v>
      </c>
      <c r="D24" s="748">
        <f t="shared" si="2"/>
        <v>3468661.57</v>
      </c>
      <c r="E24" s="748">
        <f t="shared" si="2"/>
        <v>8037747.630000001</v>
      </c>
      <c r="F24" s="748">
        <f t="shared" si="2"/>
        <v>3357471.42</v>
      </c>
      <c r="G24" s="748">
        <f t="shared" si="2"/>
        <v>226641.87</v>
      </c>
      <c r="H24" s="748">
        <f t="shared" si="2"/>
        <v>3650499.1199999996</v>
      </c>
      <c r="I24" s="748">
        <f t="shared" si="2"/>
        <v>285543.42</v>
      </c>
      <c r="J24" s="748">
        <f t="shared" si="2"/>
        <v>413956.54</v>
      </c>
      <c r="K24" s="748">
        <f t="shared" si="2"/>
        <v>1645617.37</v>
      </c>
      <c r="L24" s="748">
        <f t="shared" si="1"/>
        <v>29418760.76000001</v>
      </c>
      <c r="M24" s="748"/>
      <c r="N24" s="748"/>
      <c r="O24" s="748"/>
      <c r="P24" s="748"/>
      <c r="Q24" s="748"/>
      <c r="R24" s="748"/>
    </row>
    <row r="25" spans="1:12" ht="15">
      <c r="A25" s="749" t="s">
        <v>1174</v>
      </c>
      <c r="B25" s="750"/>
      <c r="C25" s="750"/>
      <c r="D25" s="750"/>
      <c r="E25" s="750">
        <v>0</v>
      </c>
      <c r="F25" s="750">
        <v>0</v>
      </c>
      <c r="G25" s="750"/>
      <c r="H25" s="750">
        <v>0</v>
      </c>
      <c r="I25" s="750"/>
      <c r="J25" s="750"/>
      <c r="K25" s="750">
        <v>0</v>
      </c>
      <c r="L25" s="748">
        <f t="shared" si="1"/>
        <v>0</v>
      </c>
    </row>
    <row r="26" spans="1:12" ht="15">
      <c r="A26" s="749" t="s">
        <v>844</v>
      </c>
      <c r="B26" s="750">
        <v>3061920</v>
      </c>
      <c r="C26" s="750"/>
      <c r="D26" s="750"/>
      <c r="E26" s="750"/>
      <c r="F26" s="750">
        <v>0</v>
      </c>
      <c r="G26" s="750"/>
      <c r="H26" s="750">
        <v>0</v>
      </c>
      <c r="I26" s="750">
        <v>0</v>
      </c>
      <c r="J26" s="750"/>
      <c r="K26" s="750">
        <v>0</v>
      </c>
      <c r="L26" s="748">
        <f t="shared" si="1"/>
        <v>3061920</v>
      </c>
    </row>
    <row r="27" spans="1:12" ht="15">
      <c r="A27" s="749" t="s">
        <v>525</v>
      </c>
      <c r="B27" s="750">
        <v>568102.22</v>
      </c>
      <c r="C27" s="750">
        <v>7931.52</v>
      </c>
      <c r="D27" s="750">
        <v>108940.31</v>
      </c>
      <c r="E27" s="750">
        <v>249985.26</v>
      </c>
      <c r="F27" s="750">
        <v>85830.1</v>
      </c>
      <c r="G27" s="750">
        <v>17288.3</v>
      </c>
      <c r="H27" s="750">
        <v>0</v>
      </c>
      <c r="I27" s="750">
        <v>161936.75</v>
      </c>
      <c r="J27" s="750">
        <v>37285.33</v>
      </c>
      <c r="K27" s="750">
        <v>108951.69</v>
      </c>
      <c r="L27" s="748">
        <f t="shared" si="1"/>
        <v>1346251.48</v>
      </c>
    </row>
    <row r="28" spans="1:12" ht="15">
      <c r="A28" s="749" t="s">
        <v>526</v>
      </c>
      <c r="B28" s="750">
        <v>3637852.35</v>
      </c>
      <c r="C28" s="750">
        <v>51470.27</v>
      </c>
      <c r="D28" s="750">
        <v>164106.02</v>
      </c>
      <c r="E28" s="750">
        <v>3301780.64</v>
      </c>
      <c r="F28" s="750">
        <v>2187068.64</v>
      </c>
      <c r="G28" s="750">
        <v>47231.65</v>
      </c>
      <c r="H28" s="750">
        <v>2985092.28</v>
      </c>
      <c r="I28" s="750">
        <v>44388.8</v>
      </c>
      <c r="J28" s="750">
        <v>54838.05</v>
      </c>
      <c r="K28" s="750">
        <v>785554.66</v>
      </c>
      <c r="L28" s="748">
        <f t="shared" si="1"/>
        <v>13259383.360000001</v>
      </c>
    </row>
    <row r="29" spans="1:12" ht="15">
      <c r="A29" s="749" t="s">
        <v>1703</v>
      </c>
      <c r="B29" s="750">
        <v>587628.6</v>
      </c>
      <c r="C29" s="750">
        <v>417716.86</v>
      </c>
      <c r="D29" s="750">
        <v>1480345.03</v>
      </c>
      <c r="E29" s="750">
        <v>4485981.73</v>
      </c>
      <c r="F29" s="750">
        <v>1077789.68</v>
      </c>
      <c r="G29" s="750">
        <v>162121.92</v>
      </c>
      <c r="H29" s="750">
        <v>665406.84</v>
      </c>
      <c r="I29" s="750">
        <v>79217.87</v>
      </c>
      <c r="J29" s="750">
        <v>321833.16</v>
      </c>
      <c r="K29" s="750">
        <v>750267.39</v>
      </c>
      <c r="L29" s="748">
        <f t="shared" si="1"/>
        <v>10028309.08</v>
      </c>
    </row>
    <row r="30" spans="1:12" ht="15">
      <c r="A30" s="749" t="s">
        <v>1782</v>
      </c>
      <c r="B30" s="750"/>
      <c r="C30" s="750"/>
      <c r="D30" s="750"/>
      <c r="E30" s="750"/>
      <c r="F30" s="750"/>
      <c r="G30" s="750"/>
      <c r="H30" s="750"/>
      <c r="I30" s="750">
        <v>0</v>
      </c>
      <c r="J30" s="750"/>
      <c r="K30" s="750"/>
      <c r="L30" s="748">
        <f t="shared" si="1"/>
        <v>0</v>
      </c>
    </row>
    <row r="31" spans="1:12" ht="15">
      <c r="A31" s="749" t="s">
        <v>527</v>
      </c>
      <c r="B31" s="750">
        <v>0</v>
      </c>
      <c r="C31" s="750"/>
      <c r="D31" s="750">
        <v>270.21</v>
      </c>
      <c r="E31" s="750"/>
      <c r="F31" s="750">
        <v>25.46</v>
      </c>
      <c r="G31" s="750">
        <v>0</v>
      </c>
      <c r="H31" s="750"/>
      <c r="I31" s="750">
        <v>0</v>
      </c>
      <c r="J31" s="750"/>
      <c r="K31" s="750">
        <v>843.63</v>
      </c>
      <c r="L31" s="748">
        <f t="shared" si="1"/>
        <v>1139.3</v>
      </c>
    </row>
    <row r="32" spans="1:12" ht="15">
      <c r="A32" s="749" t="s">
        <v>683</v>
      </c>
      <c r="B32" s="750"/>
      <c r="C32" s="750"/>
      <c r="D32" s="750">
        <v>1715000</v>
      </c>
      <c r="E32" s="750"/>
      <c r="F32" s="750">
        <v>6757.54</v>
      </c>
      <c r="G32" s="750"/>
      <c r="H32" s="750"/>
      <c r="I32" s="750"/>
      <c r="J32" s="750"/>
      <c r="K32" s="750"/>
      <c r="L32" s="748">
        <f t="shared" si="1"/>
        <v>1721757.54</v>
      </c>
    </row>
    <row r="33" spans="1:12" ht="15">
      <c r="A33" s="747" t="s">
        <v>1704</v>
      </c>
      <c r="B33" s="748">
        <f>SUM(B34:B40)</f>
        <v>14217598.3</v>
      </c>
      <c r="C33" s="748">
        <v>0</v>
      </c>
      <c r="D33" s="748">
        <f aca="true" t="shared" si="3" ref="D33:K33">SUM(D34:D40)</f>
        <v>6351676.850000001</v>
      </c>
      <c r="E33" s="748">
        <f t="shared" si="3"/>
        <v>30541219.69</v>
      </c>
      <c r="F33" s="748">
        <f t="shared" si="3"/>
        <v>13282056.309999999</v>
      </c>
      <c r="G33" s="748">
        <f t="shared" si="3"/>
        <v>2123909.4</v>
      </c>
      <c r="H33" s="748">
        <f t="shared" si="3"/>
        <v>14873506.930000002</v>
      </c>
      <c r="I33" s="748">
        <f t="shared" si="3"/>
        <v>4978779.98</v>
      </c>
      <c r="J33" s="748">
        <f t="shared" si="3"/>
        <v>6706720.15</v>
      </c>
      <c r="K33" s="748">
        <f t="shared" si="3"/>
        <v>15432274.26</v>
      </c>
      <c r="L33" s="748">
        <f t="shared" si="1"/>
        <v>108507741.87000002</v>
      </c>
    </row>
    <row r="34" spans="1:12" ht="15">
      <c r="A34" s="749" t="s">
        <v>529</v>
      </c>
      <c r="B34" s="750">
        <v>2857000</v>
      </c>
      <c r="C34" s="750">
        <v>4092000</v>
      </c>
      <c r="D34" s="750">
        <v>4798700.03</v>
      </c>
      <c r="E34" s="750">
        <v>5000000</v>
      </c>
      <c r="F34" s="750">
        <v>2500000</v>
      </c>
      <c r="G34" s="750">
        <v>2745300</v>
      </c>
      <c r="H34" s="750">
        <v>3360000</v>
      </c>
      <c r="I34" s="750">
        <v>2080000</v>
      </c>
      <c r="J34" s="750">
        <v>8353660</v>
      </c>
      <c r="K34" s="750">
        <v>10836000</v>
      </c>
      <c r="L34" s="748">
        <f t="shared" si="1"/>
        <v>46622660.03</v>
      </c>
    </row>
    <row r="35" spans="1:12" ht="15">
      <c r="A35" s="749" t="s">
        <v>530</v>
      </c>
      <c r="B35" s="750">
        <v>77.83</v>
      </c>
      <c r="C35" s="750">
        <v>0</v>
      </c>
      <c r="D35" s="750"/>
      <c r="E35" s="750"/>
      <c r="F35" s="750"/>
      <c r="G35" s="750"/>
      <c r="H35" s="750"/>
      <c r="I35" s="750">
        <v>3600000</v>
      </c>
      <c r="J35" s="750"/>
      <c r="K35" s="750"/>
      <c r="L35" s="748">
        <f t="shared" si="1"/>
        <v>3600077.83</v>
      </c>
    </row>
    <row r="36" spans="1:12" ht="15">
      <c r="A36" s="749" t="s">
        <v>562</v>
      </c>
      <c r="B36" s="750"/>
      <c r="C36" s="750"/>
      <c r="D36" s="750">
        <v>90664.63</v>
      </c>
      <c r="E36" s="750"/>
      <c r="F36" s="750">
        <v>1672811.13</v>
      </c>
      <c r="G36" s="750"/>
      <c r="H36" s="750"/>
      <c r="I36" s="750"/>
      <c r="J36" s="750"/>
      <c r="K36" s="750"/>
      <c r="L36" s="748">
        <f t="shared" si="1"/>
        <v>1763475.7599999998</v>
      </c>
    </row>
    <row r="37" spans="1:12" ht="15">
      <c r="A37" s="749" t="s">
        <v>531</v>
      </c>
      <c r="B37" s="750">
        <v>1557875.55</v>
      </c>
      <c r="C37" s="750">
        <v>1762124.67</v>
      </c>
      <c r="D37" s="750">
        <v>20068.74</v>
      </c>
      <c r="E37" s="750">
        <v>2290259.82</v>
      </c>
      <c r="F37" s="750">
        <v>4064998.21</v>
      </c>
      <c r="G37" s="750"/>
      <c r="H37" s="750">
        <v>1953991.14</v>
      </c>
      <c r="I37" s="750"/>
      <c r="J37" s="750">
        <v>13492.83</v>
      </c>
      <c r="K37" s="750">
        <v>941570.55</v>
      </c>
      <c r="L37" s="748">
        <f t="shared" si="1"/>
        <v>12604381.51</v>
      </c>
    </row>
    <row r="38" spans="1:12" ht="15">
      <c r="A38" s="749" t="s">
        <v>532</v>
      </c>
      <c r="B38" s="750">
        <v>9744064.92</v>
      </c>
      <c r="C38" s="750">
        <v>2274497.17</v>
      </c>
      <c r="D38" s="750">
        <v>1442243.45</v>
      </c>
      <c r="E38" s="750">
        <v>23250959.87</v>
      </c>
      <c r="F38" s="750">
        <v>4312367.47</v>
      </c>
      <c r="G38" s="750">
        <v>-621390.6</v>
      </c>
      <c r="H38" s="750">
        <v>8817143.32</v>
      </c>
      <c r="I38" s="750">
        <v>-701220.02</v>
      </c>
      <c r="J38" s="750">
        <v>-1660432.68</v>
      </c>
      <c r="K38" s="750">
        <v>3209564.83</v>
      </c>
      <c r="L38" s="748">
        <f t="shared" si="1"/>
        <v>50067797.72999999</v>
      </c>
    </row>
    <row r="39" spans="1:12" ht="15">
      <c r="A39" s="749" t="s">
        <v>533</v>
      </c>
      <c r="B39" s="750"/>
      <c r="C39" s="750">
        <v>391669.49</v>
      </c>
      <c r="D39" s="750"/>
      <c r="E39" s="750"/>
      <c r="F39" s="750">
        <v>350486.5</v>
      </c>
      <c r="G39" s="750"/>
      <c r="H39" s="750">
        <v>468433.06</v>
      </c>
      <c r="I39" s="750"/>
      <c r="J39" s="750"/>
      <c r="K39" s="750">
        <v>429190.77</v>
      </c>
      <c r="L39" s="748">
        <f t="shared" si="1"/>
        <v>1639779.82</v>
      </c>
    </row>
    <row r="40" spans="1:12" ht="15">
      <c r="A40" s="749" t="s">
        <v>534</v>
      </c>
      <c r="B40" s="750">
        <v>58580</v>
      </c>
      <c r="C40" s="750">
        <v>94543.21</v>
      </c>
      <c r="D40" s="750"/>
      <c r="E40" s="750"/>
      <c r="F40" s="750">
        <v>381393</v>
      </c>
      <c r="G40" s="750"/>
      <c r="H40" s="750">
        <v>273939.41</v>
      </c>
      <c r="I40" s="750"/>
      <c r="J40" s="750"/>
      <c r="K40" s="750">
        <v>15948.11</v>
      </c>
      <c r="L40" s="748">
        <f t="shared" si="1"/>
        <v>824403.7299999999</v>
      </c>
    </row>
    <row r="41" spans="1:12" ht="15">
      <c r="A41" s="751" t="s">
        <v>1705</v>
      </c>
      <c r="B41" s="748">
        <v>591855150.5</v>
      </c>
      <c r="C41" s="748"/>
      <c r="D41" s="748">
        <v>353800000</v>
      </c>
      <c r="E41" s="748"/>
      <c r="F41" s="748"/>
      <c r="G41" s="748"/>
      <c r="H41" s="748"/>
      <c r="I41" s="748">
        <v>38193000</v>
      </c>
      <c r="J41" s="748">
        <v>121524414.24</v>
      </c>
      <c r="K41" s="748">
        <v>343113444.84</v>
      </c>
      <c r="L41" s="748">
        <f t="shared" si="1"/>
        <v>1448486009.58</v>
      </c>
    </row>
    <row r="42" spans="1:12" ht="15">
      <c r="A42" s="751" t="s">
        <v>1706</v>
      </c>
      <c r="B42" s="748">
        <v>591855150.5</v>
      </c>
      <c r="C42" s="748">
        <v>488442499.71</v>
      </c>
      <c r="D42" s="748">
        <v>353800000</v>
      </c>
      <c r="E42" s="748">
        <v>1462557417.17</v>
      </c>
      <c r="F42" s="748">
        <v>1372220241.79</v>
      </c>
      <c r="G42" s="748">
        <v>201023699.94</v>
      </c>
      <c r="H42" s="748">
        <v>1601642386.38</v>
      </c>
      <c r="I42" s="748">
        <v>38193000</v>
      </c>
      <c r="J42" s="748">
        <v>121524414.24</v>
      </c>
      <c r="K42" s="748">
        <v>343113444.84</v>
      </c>
      <c r="L42" s="748">
        <f t="shared" si="1"/>
        <v>6574372254.57</v>
      </c>
    </row>
    <row r="43" spans="1:12" ht="15">
      <c r="A43" s="751" t="s">
        <v>1707</v>
      </c>
      <c r="B43" s="748">
        <v>33371372.59</v>
      </c>
      <c r="C43" s="748">
        <v>450790364.4</v>
      </c>
      <c r="D43" s="748">
        <v>10202378.19</v>
      </c>
      <c r="E43" s="748">
        <v>240231832.6</v>
      </c>
      <c r="F43" s="748">
        <v>486383431.65</v>
      </c>
      <c r="G43" s="748">
        <v>693300</v>
      </c>
      <c r="H43" s="748">
        <v>20677469.6</v>
      </c>
      <c r="I43" s="748">
        <v>400000</v>
      </c>
      <c r="J43" s="748">
        <v>5124916.47</v>
      </c>
      <c r="K43" s="748">
        <v>22311373.56</v>
      </c>
      <c r="L43" s="748">
        <f t="shared" si="1"/>
        <v>1270186439.0599997</v>
      </c>
    </row>
    <row r="44" spans="1:12" ht="15">
      <c r="A44" s="751" t="s">
        <v>1708</v>
      </c>
      <c r="B44" s="748">
        <v>33371372.59</v>
      </c>
      <c r="C44" s="748">
        <v>450790364.4</v>
      </c>
      <c r="D44" s="748">
        <v>10202378.19</v>
      </c>
      <c r="E44" s="748">
        <v>240231832.6</v>
      </c>
      <c r="F44" s="748">
        <v>486383431.65</v>
      </c>
      <c r="G44" s="748">
        <v>693300</v>
      </c>
      <c r="H44" s="748">
        <v>20677469.6</v>
      </c>
      <c r="I44" s="748">
        <v>400000</v>
      </c>
      <c r="J44" s="748">
        <v>5124916.47</v>
      </c>
      <c r="K44" s="748">
        <v>22311373.56</v>
      </c>
      <c r="L44" s="748">
        <f t="shared" si="1"/>
        <v>1270186439.0599997</v>
      </c>
    </row>
    <row r="45" spans="1:12" ht="15">
      <c r="A45" s="743" t="s">
        <v>684</v>
      </c>
      <c r="B45" s="752"/>
      <c r="C45" s="752"/>
      <c r="D45" s="752"/>
      <c r="E45" s="752"/>
      <c r="F45" s="752"/>
      <c r="G45" s="752"/>
      <c r="H45" s="752"/>
      <c r="I45" s="752"/>
      <c r="J45" s="752"/>
      <c r="K45" s="752"/>
      <c r="L45" s="752"/>
    </row>
    <row r="46" spans="1:12" ht="15">
      <c r="A46" s="753" t="s">
        <v>685</v>
      </c>
      <c r="B46" s="748">
        <f aca="true" t="shared" si="4" ref="B46:K46">SUM(B47:B51)</f>
        <v>21788309.36</v>
      </c>
      <c r="C46" s="748">
        <f t="shared" si="4"/>
        <v>4843247.779999999</v>
      </c>
      <c r="D46" s="748">
        <f t="shared" si="4"/>
        <v>9366526.41</v>
      </c>
      <c r="E46" s="748">
        <f t="shared" si="4"/>
        <v>47301383.550000004</v>
      </c>
      <c r="F46" s="748">
        <f t="shared" si="4"/>
        <v>18568730.240000002</v>
      </c>
      <c r="G46" s="748">
        <f t="shared" si="4"/>
        <v>2359646.99</v>
      </c>
      <c r="H46" s="748">
        <f t="shared" si="4"/>
        <v>19604020.220000003</v>
      </c>
      <c r="I46" s="748">
        <f t="shared" si="4"/>
        <v>2732821.18</v>
      </c>
      <c r="J46" s="748">
        <f t="shared" si="4"/>
        <v>2644052.96</v>
      </c>
      <c r="K46" s="748">
        <f t="shared" si="4"/>
        <v>14511934.739999998</v>
      </c>
      <c r="L46" s="748">
        <f aca="true" t="shared" si="5" ref="L46:L60">SUM(B46:K46)</f>
        <v>143720673.43</v>
      </c>
    </row>
    <row r="47" spans="1:12" ht="15">
      <c r="A47" s="754" t="s">
        <v>539</v>
      </c>
      <c r="B47" s="755">
        <v>21161064.28</v>
      </c>
      <c r="C47" s="755">
        <v>4545455.05</v>
      </c>
      <c r="D47" s="755">
        <v>9187280.99</v>
      </c>
      <c r="E47" s="755">
        <v>33692668.67</v>
      </c>
      <c r="F47" s="755">
        <v>14737471.75</v>
      </c>
      <c r="G47" s="755">
        <v>2312011.54</v>
      </c>
      <c r="H47" s="755">
        <v>17789023.3</v>
      </c>
      <c r="I47" s="755">
        <v>2628673.74</v>
      </c>
      <c r="J47" s="755">
        <v>1963316.21</v>
      </c>
      <c r="K47" s="755">
        <v>12470063.6</v>
      </c>
      <c r="L47" s="748">
        <f t="shared" si="5"/>
        <v>120487029.13</v>
      </c>
    </row>
    <row r="48" spans="1:12" ht="15">
      <c r="A48" s="754" t="s">
        <v>540</v>
      </c>
      <c r="B48" s="755">
        <v>425101.15</v>
      </c>
      <c r="C48" s="755">
        <v>182057.31</v>
      </c>
      <c r="D48" s="755">
        <v>119824.94</v>
      </c>
      <c r="E48" s="755">
        <v>12766248.28</v>
      </c>
      <c r="F48" s="755">
        <v>3656118.75</v>
      </c>
      <c r="G48" s="755">
        <v>44458.74</v>
      </c>
      <c r="H48" s="755">
        <v>1603042.49</v>
      </c>
      <c r="I48" s="755">
        <v>28561.81</v>
      </c>
      <c r="J48" s="755">
        <v>679741.51</v>
      </c>
      <c r="K48" s="755">
        <v>1953157.41</v>
      </c>
      <c r="L48" s="748">
        <f t="shared" si="5"/>
        <v>21458312.389999997</v>
      </c>
    </row>
    <row r="49" spans="1:12" ht="15">
      <c r="A49" s="754" t="s">
        <v>541</v>
      </c>
      <c r="B49" s="755"/>
      <c r="C49" s="755"/>
      <c r="D49" s="755">
        <v>58965.35</v>
      </c>
      <c r="E49" s="755"/>
      <c r="F49" s="755"/>
      <c r="G49" s="755"/>
      <c r="H49" s="755"/>
      <c r="I49" s="755"/>
      <c r="J49" s="755"/>
      <c r="K49" s="755"/>
      <c r="L49" s="748">
        <f t="shared" si="5"/>
        <v>58965.35</v>
      </c>
    </row>
    <row r="50" spans="1:12" ht="15">
      <c r="A50" s="754" t="s">
        <v>542</v>
      </c>
      <c r="B50" s="755">
        <v>187723.85</v>
      </c>
      <c r="C50" s="755">
        <v>115734.74</v>
      </c>
      <c r="D50" s="755">
        <v>360.65</v>
      </c>
      <c r="E50" s="755">
        <v>574073.26</v>
      </c>
      <c r="F50" s="755">
        <v>58506.3</v>
      </c>
      <c r="G50" s="755"/>
      <c r="H50" s="755">
        <v>205657.26</v>
      </c>
      <c r="I50" s="755">
        <v>75123.86</v>
      </c>
      <c r="J50" s="755">
        <v>0.25</v>
      </c>
      <c r="K50" s="755">
        <v>35831.19</v>
      </c>
      <c r="L50" s="748">
        <f t="shared" si="5"/>
        <v>1253011.36</v>
      </c>
    </row>
    <row r="51" spans="1:12" ht="15">
      <c r="A51" s="754" t="s">
        <v>543</v>
      </c>
      <c r="B51" s="755">
        <v>14420.08</v>
      </c>
      <c r="C51" s="755">
        <v>0.68</v>
      </c>
      <c r="D51" s="755">
        <v>94.48</v>
      </c>
      <c r="E51" s="755">
        <v>268393.34</v>
      </c>
      <c r="F51" s="755">
        <v>116633.44</v>
      </c>
      <c r="G51" s="755">
        <v>3176.71</v>
      </c>
      <c r="H51" s="755">
        <v>6297.17</v>
      </c>
      <c r="I51" s="755">
        <v>461.77</v>
      </c>
      <c r="J51" s="755">
        <v>994.99</v>
      </c>
      <c r="K51" s="755">
        <v>52882.54</v>
      </c>
      <c r="L51" s="748">
        <f t="shared" si="5"/>
        <v>463355.2</v>
      </c>
    </row>
    <row r="52" spans="1:12" ht="15">
      <c r="A52" s="756" t="s">
        <v>686</v>
      </c>
      <c r="B52" s="748">
        <f aca="true" t="shared" si="6" ref="B52:K52">SUM(B53:B59)</f>
        <v>12373271.43</v>
      </c>
      <c r="C52" s="748">
        <f t="shared" si="6"/>
        <v>4067475.5700000003</v>
      </c>
      <c r="D52" s="748">
        <f t="shared" si="6"/>
        <v>6142829.83</v>
      </c>
      <c r="E52" s="748">
        <f t="shared" si="6"/>
        <v>33086210.14</v>
      </c>
      <c r="F52" s="748">
        <f t="shared" si="6"/>
        <v>14266341.959999999</v>
      </c>
      <c r="G52" s="748">
        <f t="shared" si="6"/>
        <v>2311655.7</v>
      </c>
      <c r="H52" s="748">
        <f t="shared" si="6"/>
        <v>10786876.900000002</v>
      </c>
      <c r="I52" s="748">
        <f t="shared" si="6"/>
        <v>2717408.43</v>
      </c>
      <c r="J52" s="748">
        <f t="shared" si="6"/>
        <v>3228327.5299999993</v>
      </c>
      <c r="K52" s="748">
        <f t="shared" si="6"/>
        <v>11302369.91</v>
      </c>
      <c r="L52" s="748">
        <f t="shared" si="5"/>
        <v>100282767.4</v>
      </c>
    </row>
    <row r="53" spans="1:12" ht="15">
      <c r="A53" s="754" t="s">
        <v>564</v>
      </c>
      <c r="B53" s="755">
        <v>268281.63</v>
      </c>
      <c r="C53" s="755">
        <v>128297.59</v>
      </c>
      <c r="D53" s="755">
        <v>115367.37</v>
      </c>
      <c r="E53" s="755">
        <v>1397042.89</v>
      </c>
      <c r="F53" s="755">
        <v>206501.26</v>
      </c>
      <c r="G53" s="755"/>
      <c r="H53" s="755">
        <v>809044.95</v>
      </c>
      <c r="I53" s="755">
        <v>44413.71</v>
      </c>
      <c r="J53" s="755">
        <v>406.29</v>
      </c>
      <c r="K53" s="755">
        <v>17910.39</v>
      </c>
      <c r="L53" s="748">
        <f t="shared" si="5"/>
        <v>2987266.0800000005</v>
      </c>
    </row>
    <row r="54" spans="1:12" ht="15">
      <c r="A54" s="754" t="s">
        <v>565</v>
      </c>
      <c r="B54" s="755">
        <v>86652.12</v>
      </c>
      <c r="C54" s="755">
        <v>56974.35</v>
      </c>
      <c r="D54" s="755">
        <v>31003.68</v>
      </c>
      <c r="E54" s="755">
        <v>6807341.38</v>
      </c>
      <c r="F54" s="755">
        <v>4079452</v>
      </c>
      <c r="G54" s="755">
        <v>17479.12</v>
      </c>
      <c r="H54" s="755">
        <v>431015.82</v>
      </c>
      <c r="I54" s="755">
        <v>14844.4</v>
      </c>
      <c r="J54" s="755">
        <v>37271.72</v>
      </c>
      <c r="K54" s="755">
        <v>626248.87</v>
      </c>
      <c r="L54" s="748">
        <f t="shared" si="5"/>
        <v>12188283.46</v>
      </c>
    </row>
    <row r="55" spans="1:12" ht="15">
      <c r="A55" s="754" t="s">
        <v>1709</v>
      </c>
      <c r="B55" s="755"/>
      <c r="C55" s="755"/>
      <c r="D55" s="755">
        <v>101226.87</v>
      </c>
      <c r="E55" s="755">
        <v>11368.01</v>
      </c>
      <c r="F55" s="755"/>
      <c r="G55" s="755"/>
      <c r="H55" s="755"/>
      <c r="I55" s="755">
        <v>8691.3</v>
      </c>
      <c r="J55" s="755"/>
      <c r="K55" s="755"/>
      <c r="L55" s="748">
        <f t="shared" si="5"/>
        <v>121286.18</v>
      </c>
    </row>
    <row r="56" spans="1:12" ht="15">
      <c r="A56" s="754" t="s">
        <v>546</v>
      </c>
      <c r="B56" s="755">
        <v>9486697.01</v>
      </c>
      <c r="C56" s="755">
        <v>3742752.91</v>
      </c>
      <c r="D56" s="755">
        <v>5286790.87</v>
      </c>
      <c r="E56" s="755">
        <v>22858647.69</v>
      </c>
      <c r="F56" s="755">
        <v>8648516.63</v>
      </c>
      <c r="G56" s="755">
        <v>2267475.7</v>
      </c>
      <c r="H56" s="755">
        <v>7455574.32</v>
      </c>
      <c r="I56" s="755">
        <v>2557059.69</v>
      </c>
      <c r="J56" s="755">
        <v>3188308.61</v>
      </c>
      <c r="K56" s="755">
        <v>10549096.01</v>
      </c>
      <c r="L56" s="748">
        <f t="shared" si="5"/>
        <v>76040919.44000001</v>
      </c>
    </row>
    <row r="57" spans="1:12" ht="15">
      <c r="A57" s="754" t="s">
        <v>547</v>
      </c>
      <c r="B57" s="755">
        <v>10</v>
      </c>
      <c r="C57" s="755">
        <v>139449.85</v>
      </c>
      <c r="D57" s="755">
        <v>282628.66</v>
      </c>
      <c r="E57" s="755">
        <v>116195.7</v>
      </c>
      <c r="F57" s="755">
        <v>14532.95</v>
      </c>
      <c r="G57" s="755">
        <v>26605.46</v>
      </c>
      <c r="H57" s="755">
        <v>167645.8</v>
      </c>
      <c r="I57" s="755">
        <v>91697.52</v>
      </c>
      <c r="J57" s="755">
        <v>0.01</v>
      </c>
      <c r="K57" s="755"/>
      <c r="L57" s="748">
        <f t="shared" si="5"/>
        <v>838765.95</v>
      </c>
    </row>
    <row r="58" spans="1:12" ht="15">
      <c r="A58" s="754" t="s">
        <v>548</v>
      </c>
      <c r="B58" s="755">
        <v>2530975.12</v>
      </c>
      <c r="C58" s="755">
        <v>0</v>
      </c>
      <c r="D58" s="755">
        <v>325204</v>
      </c>
      <c r="E58" s="755">
        <v>1720462.01</v>
      </c>
      <c r="F58" s="755">
        <v>1316182.27</v>
      </c>
      <c r="G58" s="755"/>
      <c r="H58" s="755">
        <v>1922378.96</v>
      </c>
      <c r="I58" s="755"/>
      <c r="J58" s="755"/>
      <c r="K58" s="755">
        <v>108572.09</v>
      </c>
      <c r="L58" s="748">
        <f t="shared" si="5"/>
        <v>7923774.45</v>
      </c>
    </row>
    <row r="59" spans="1:12" ht="15">
      <c r="A59" s="754" t="s">
        <v>549</v>
      </c>
      <c r="B59" s="755">
        <v>655.55</v>
      </c>
      <c r="C59" s="755">
        <v>0.87</v>
      </c>
      <c r="D59" s="755">
        <v>608.38</v>
      </c>
      <c r="E59" s="755">
        <v>175152.46</v>
      </c>
      <c r="F59" s="755">
        <v>1156.85</v>
      </c>
      <c r="G59" s="755">
        <v>95.42</v>
      </c>
      <c r="H59" s="755">
        <v>1217.05</v>
      </c>
      <c r="I59" s="755">
        <v>701.81</v>
      </c>
      <c r="J59" s="755">
        <v>2340.9</v>
      </c>
      <c r="K59" s="755">
        <v>542.55</v>
      </c>
      <c r="L59" s="748">
        <f t="shared" si="5"/>
        <v>182471.83999999997</v>
      </c>
    </row>
    <row r="60" spans="1:12" ht="15">
      <c r="A60" s="753" t="s">
        <v>687</v>
      </c>
      <c r="B60" s="748">
        <f aca="true" t="shared" si="7" ref="B60:K60">+B46-B52</f>
        <v>9415037.93</v>
      </c>
      <c r="C60" s="748">
        <f t="shared" si="7"/>
        <v>775772.209999999</v>
      </c>
      <c r="D60" s="748">
        <f t="shared" si="7"/>
        <v>3223696.58</v>
      </c>
      <c r="E60" s="748">
        <f t="shared" si="7"/>
        <v>14215173.410000004</v>
      </c>
      <c r="F60" s="748">
        <f t="shared" si="7"/>
        <v>4302388.280000003</v>
      </c>
      <c r="G60" s="748">
        <f t="shared" si="7"/>
        <v>47991.29000000004</v>
      </c>
      <c r="H60" s="748">
        <f t="shared" si="7"/>
        <v>8817143.32</v>
      </c>
      <c r="I60" s="748">
        <f t="shared" si="7"/>
        <v>15412.75</v>
      </c>
      <c r="J60" s="748">
        <f t="shared" si="7"/>
        <v>-584274.5699999994</v>
      </c>
      <c r="K60" s="748">
        <f t="shared" si="7"/>
        <v>3209564.829999998</v>
      </c>
      <c r="L60" s="748">
        <f t="shared" si="5"/>
        <v>43437906.03</v>
      </c>
    </row>
    <row r="61" spans="1:12" ht="6" customHeight="1">
      <c r="A61" s="757"/>
      <c r="B61" s="758"/>
      <c r="C61" s="758"/>
      <c r="D61" s="758"/>
      <c r="E61" s="758"/>
      <c r="F61" s="758"/>
      <c r="G61" s="758"/>
      <c r="H61" s="758"/>
      <c r="I61" s="758"/>
      <c r="J61" s="758"/>
      <c r="K61" s="758"/>
      <c r="L61" s="758"/>
    </row>
    <row r="62" spans="1:12" ht="15">
      <c r="A62" s="386" t="s">
        <v>654</v>
      </c>
      <c r="B62" s="759"/>
      <c r="C62" s="759"/>
      <c r="D62" s="759"/>
      <c r="E62" s="759"/>
      <c r="F62" s="759"/>
      <c r="G62" s="759"/>
      <c r="H62" s="759"/>
      <c r="I62" s="759"/>
      <c r="J62" s="759"/>
      <c r="K62" s="760"/>
      <c r="L62" s="759"/>
    </row>
    <row r="63" spans="1:12" ht="15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</row>
    <row r="64" spans="1:12" ht="15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</row>
    <row r="65" spans="1:12" ht="15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</row>
    <row r="66" spans="1:12" ht="15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</row>
    <row r="67" spans="1:12" ht="15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</row>
    <row r="68" spans="1:12" ht="15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</row>
  </sheetData>
  <sheetProtection/>
  <mergeCells count="4">
    <mergeCell ref="A1:L1"/>
    <mergeCell ref="A2:L2"/>
    <mergeCell ref="A3:L3"/>
    <mergeCell ref="A4:L4"/>
  </mergeCells>
  <conditionalFormatting sqref="B10:J23 B34:J40 B24:K33 B9:L9 M24:R24 L10:L44 B46:L61">
    <cfRule type="cellIs" priority="4" dxfId="0" operator="equal" stopIfTrue="1">
      <formula>0</formula>
    </cfRule>
  </conditionalFormatting>
  <conditionalFormatting sqref="H40:I40">
    <cfRule type="cellIs" priority="5" dxfId="3" operator="equal" stopIfTrue="1">
      <formula>0</formula>
    </cfRule>
  </conditionalFormatting>
  <conditionalFormatting sqref="B41:J44">
    <cfRule type="cellIs" priority="3" dxfId="0" operator="equal" stopIfTrue="1">
      <formula>0</formula>
    </cfRule>
  </conditionalFormatting>
  <conditionalFormatting sqref="K10:K23 K34:K40">
    <cfRule type="cellIs" priority="2" dxfId="0" operator="equal" stopIfTrue="1">
      <formula>0</formula>
    </cfRule>
  </conditionalFormatting>
  <conditionalFormatting sqref="K41:K44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73" sqref="A73"/>
    </sheetView>
  </sheetViews>
  <sheetFormatPr defaultColWidth="11.421875" defaultRowHeight="12.75"/>
  <cols>
    <col min="1" max="1" width="56.28125" style="334" customWidth="1"/>
    <col min="2" max="2" width="12.57421875" style="334" bestFit="1" customWidth="1"/>
    <col min="3" max="3" width="14.28125" style="334" bestFit="1" customWidth="1"/>
    <col min="4" max="16384" width="11.421875" style="334" customWidth="1"/>
  </cols>
  <sheetData>
    <row r="1" spans="1:3" ht="15">
      <c r="A1" s="923" t="s">
        <v>1032</v>
      </c>
      <c r="B1" s="923"/>
      <c r="C1" s="923"/>
    </row>
    <row r="2" spans="1:3" ht="15">
      <c r="A2" s="924" t="s">
        <v>688</v>
      </c>
      <c r="B2" s="924"/>
      <c r="C2" s="924"/>
    </row>
    <row r="3" spans="1:3" ht="15">
      <c r="A3" s="923" t="s">
        <v>1714</v>
      </c>
      <c r="B3" s="923"/>
      <c r="C3" s="923"/>
    </row>
    <row r="4" spans="1:3" ht="15">
      <c r="A4" s="923" t="s">
        <v>567</v>
      </c>
      <c r="B4" s="923"/>
      <c r="C4" s="923"/>
    </row>
    <row r="5" spans="1:3" ht="3.75" customHeight="1">
      <c r="A5" s="154"/>
      <c r="B5" s="761"/>
      <c r="C5" s="761"/>
    </row>
    <row r="6" spans="1:3" ht="22.5">
      <c r="A6" s="293" t="s">
        <v>39</v>
      </c>
      <c r="B6" s="292" t="s">
        <v>689</v>
      </c>
      <c r="C6" s="292" t="s">
        <v>690</v>
      </c>
    </row>
    <row r="7" spans="1:5" ht="15">
      <c r="A7" s="762" t="s">
        <v>1533</v>
      </c>
      <c r="B7" s="763">
        <f aca="true" t="shared" si="0" ref="B7:B40">(E7/6.86)</f>
        <v>317964209.4037901</v>
      </c>
      <c r="C7" s="764">
        <f>(B7/B41)</f>
        <v>0.330525149095799</v>
      </c>
      <c r="E7" s="533">
        <v>2181234476.51</v>
      </c>
    </row>
    <row r="8" spans="1:5" ht="15">
      <c r="A8" s="762" t="s">
        <v>124</v>
      </c>
      <c r="B8" s="763">
        <f t="shared" si="0"/>
        <v>63070985.323615156</v>
      </c>
      <c r="C8" s="764">
        <f>(B8/B41)</f>
        <v>0.06556255770671766</v>
      </c>
      <c r="E8" s="533">
        <v>432666959.32</v>
      </c>
    </row>
    <row r="9" spans="1:5" ht="16.5" customHeight="1">
      <c r="A9" s="765" t="s">
        <v>1115</v>
      </c>
      <c r="B9" s="763">
        <f t="shared" si="0"/>
        <v>14929325.655976675</v>
      </c>
      <c r="C9" s="764">
        <f>(B9/B41)</f>
        <v>0.015519097566339518</v>
      </c>
      <c r="E9" s="533">
        <v>102415174</v>
      </c>
    </row>
    <row r="10" spans="1:5" ht="15">
      <c r="A10" s="762" t="s">
        <v>42</v>
      </c>
      <c r="B10" s="763">
        <f t="shared" si="0"/>
        <v>33504366.672011662</v>
      </c>
      <c r="C10" s="764">
        <f>(B10/B41)</f>
        <v>0.034827931767514746</v>
      </c>
      <c r="E10" s="533">
        <v>229839955.37</v>
      </c>
    </row>
    <row r="11" spans="1:5" ht="15">
      <c r="A11" s="762" t="s">
        <v>1423</v>
      </c>
      <c r="B11" s="763">
        <f t="shared" si="0"/>
        <v>3506115.960641399</v>
      </c>
      <c r="C11" s="764">
        <f>(B11/B41)</f>
        <v>0.003644622464934399</v>
      </c>
      <c r="E11" s="533">
        <v>24051955.49</v>
      </c>
    </row>
    <row r="12" spans="1:5" ht="15">
      <c r="A12" s="762" t="s">
        <v>45</v>
      </c>
      <c r="B12" s="763">
        <f t="shared" si="0"/>
        <v>19343122.08163265</v>
      </c>
      <c r="C12" s="764">
        <f>(B12/B41)</f>
        <v>0.020107257738215315</v>
      </c>
      <c r="E12" s="533">
        <v>132693817.48</v>
      </c>
    </row>
    <row r="13" spans="1:5" ht="15">
      <c r="A13" s="762" t="s">
        <v>696</v>
      </c>
      <c r="B13" s="763">
        <f t="shared" si="0"/>
        <v>44591917.74635568</v>
      </c>
      <c r="C13" s="764">
        <f>(B13/B41)</f>
        <v>0.0463534883036623</v>
      </c>
      <c r="E13" s="533">
        <v>305900555.74</v>
      </c>
    </row>
    <row r="14" spans="1:5" ht="15">
      <c r="A14" s="762" t="s">
        <v>153</v>
      </c>
      <c r="B14" s="763">
        <f t="shared" si="0"/>
        <v>31470730.960641395</v>
      </c>
      <c r="C14" s="764">
        <f>(B14/B41)</f>
        <v>0.0327139587893372</v>
      </c>
      <c r="E14" s="533">
        <v>215889214.39</v>
      </c>
    </row>
    <row r="15" spans="1:5" ht="15">
      <c r="A15" s="762" t="s">
        <v>56</v>
      </c>
      <c r="B15" s="763">
        <f t="shared" si="0"/>
        <v>47442602.30758017</v>
      </c>
      <c r="C15" s="764">
        <f>(B15/B41)</f>
        <v>0.04931678703904691</v>
      </c>
      <c r="E15" s="533">
        <v>325456251.83</v>
      </c>
    </row>
    <row r="16" spans="1:5" ht="15">
      <c r="A16" s="762" t="s">
        <v>903</v>
      </c>
      <c r="B16" s="763">
        <f t="shared" si="0"/>
        <v>26358114.54956268</v>
      </c>
      <c r="C16" s="764">
        <f>(B16/B41)</f>
        <v>0.027399372268074228</v>
      </c>
      <c r="E16" s="533">
        <v>180816665.81</v>
      </c>
    </row>
    <row r="17" spans="1:5" ht="15">
      <c r="A17" s="762" t="s">
        <v>162</v>
      </c>
      <c r="B17" s="763">
        <f t="shared" si="0"/>
        <v>46424917.95626822</v>
      </c>
      <c r="C17" s="764">
        <f>(B17/B41)</f>
        <v>0.0482588998240658</v>
      </c>
      <c r="E17" s="533">
        <v>318474937.18</v>
      </c>
    </row>
    <row r="18" spans="1:5" ht="15">
      <c r="A18" s="762" t="s">
        <v>914</v>
      </c>
      <c r="B18" s="763">
        <f t="shared" si="0"/>
        <v>29656992.195335276</v>
      </c>
      <c r="C18" s="764">
        <f>(B18/B41)</f>
        <v>0.030828569622588772</v>
      </c>
      <c r="E18" s="533">
        <v>203446966.46</v>
      </c>
    </row>
    <row r="19" spans="1:5" ht="15">
      <c r="A19" s="762" t="s">
        <v>1725</v>
      </c>
      <c r="B19" s="763">
        <f t="shared" si="0"/>
        <v>5088680.479591837</v>
      </c>
      <c r="C19" s="764">
        <f>(B19/B41)</f>
        <v>0.005289705018598629</v>
      </c>
      <c r="E19" s="533">
        <v>34908348.09</v>
      </c>
    </row>
    <row r="20" spans="1:5" ht="15">
      <c r="A20" s="762" t="s">
        <v>1043</v>
      </c>
      <c r="B20" s="763">
        <f t="shared" si="0"/>
        <v>1698237.498542274</v>
      </c>
      <c r="C20" s="764">
        <f>(B20/B41)</f>
        <v>0.001765325108314128</v>
      </c>
      <c r="E20" s="533">
        <v>11649909.24</v>
      </c>
    </row>
    <row r="21" spans="1:5" ht="15">
      <c r="A21" s="762" t="s">
        <v>80</v>
      </c>
      <c r="B21" s="763">
        <f t="shared" si="0"/>
        <v>537443.3527696793</v>
      </c>
      <c r="C21" s="764">
        <f>(B21/B41)</f>
        <v>0.0005586746528416884</v>
      </c>
      <c r="E21" s="533">
        <v>3686861.4</v>
      </c>
    </row>
    <row r="22" spans="1:5" ht="15">
      <c r="A22" s="762" t="s">
        <v>253</v>
      </c>
      <c r="B22" s="763">
        <f t="shared" si="0"/>
        <v>13074820.26530612</v>
      </c>
      <c r="C22" s="764">
        <f>(B22/B41)</f>
        <v>0.013591331319000859</v>
      </c>
      <c r="E22" s="533">
        <v>89693267.02</v>
      </c>
    </row>
    <row r="23" spans="1:5" ht="15">
      <c r="A23" s="762" t="s">
        <v>916</v>
      </c>
      <c r="B23" s="763">
        <f t="shared" si="0"/>
        <v>18998553.22011662</v>
      </c>
      <c r="C23" s="764">
        <f>(B23/B41)</f>
        <v>0.019749076940005647</v>
      </c>
      <c r="E23" s="533">
        <v>130330075.09</v>
      </c>
    </row>
    <row r="24" spans="1:5" ht="15">
      <c r="A24" s="762" t="s">
        <v>65</v>
      </c>
      <c r="B24" s="763">
        <f t="shared" si="0"/>
        <v>3206889.1049562683</v>
      </c>
      <c r="C24" s="764">
        <f>(B24/B41)</f>
        <v>0.00333357487478504</v>
      </c>
      <c r="E24" s="533">
        <v>21999259.26</v>
      </c>
    </row>
    <row r="25" spans="1:5" ht="15">
      <c r="A25" s="762" t="s">
        <v>790</v>
      </c>
      <c r="B25" s="763">
        <f t="shared" si="0"/>
        <v>2175979.5918367347</v>
      </c>
      <c r="C25" s="764">
        <f>(B25/B41)</f>
        <v>0.0022619400478118075</v>
      </c>
      <c r="E25" s="533">
        <v>14927220</v>
      </c>
    </row>
    <row r="26" spans="1:5" ht="15">
      <c r="A26" s="762" t="s">
        <v>1310</v>
      </c>
      <c r="B26" s="763">
        <f t="shared" si="0"/>
        <v>1248769.387755102</v>
      </c>
      <c r="C26" s="764">
        <f>(B26/B41)</f>
        <v>0.0012981010939815062</v>
      </c>
      <c r="E26" s="533">
        <v>8566558</v>
      </c>
    </row>
    <row r="27" spans="1:5" ht="15">
      <c r="A27" s="762" t="s">
        <v>1235</v>
      </c>
      <c r="B27" s="763">
        <f t="shared" si="0"/>
        <v>4100435.860058309</v>
      </c>
      <c r="C27" s="764">
        <f>(B27/B41)</f>
        <v>0.00426242053011196</v>
      </c>
      <c r="E27" s="533">
        <v>28128990</v>
      </c>
    </row>
    <row r="28" spans="1:5" ht="15">
      <c r="A28" s="762" t="s">
        <v>691</v>
      </c>
      <c r="B28" s="763">
        <f t="shared" si="0"/>
        <v>233603813.26530612</v>
      </c>
      <c r="C28" s="764">
        <f>(B28/B41)</f>
        <v>0.24283215822825288</v>
      </c>
      <c r="E28" s="533">
        <v>1602522159</v>
      </c>
    </row>
    <row r="29" spans="1:5" ht="409.5" customHeight="1" hidden="1">
      <c r="A29" s="762"/>
      <c r="B29" s="763">
        <f t="shared" si="0"/>
        <v>0</v>
      </c>
      <c r="C29" s="764">
        <f>(B29/B41)</f>
        <v>0</v>
      </c>
      <c r="E29" s="533"/>
    </row>
    <row r="30" spans="1:5" ht="409.5" customHeight="1" hidden="1">
      <c r="A30" s="762"/>
      <c r="B30" s="763">
        <f t="shared" si="0"/>
        <v>0</v>
      </c>
      <c r="C30" s="764">
        <f>(B30/B41)</f>
        <v>0</v>
      </c>
      <c r="E30" s="533"/>
    </row>
    <row r="31" spans="1:5" ht="409.5" customHeight="1" hidden="1">
      <c r="A31" s="762"/>
      <c r="B31" s="763">
        <f t="shared" si="0"/>
        <v>0</v>
      </c>
      <c r="C31" s="764">
        <f>(B31/B41)</f>
        <v>0</v>
      </c>
      <c r="E31" s="533"/>
    </row>
    <row r="32" spans="1:5" ht="409.5" customHeight="1" hidden="1">
      <c r="A32" s="762"/>
      <c r="B32" s="763">
        <f t="shared" si="0"/>
        <v>0</v>
      </c>
      <c r="C32" s="764">
        <f>(B32/B41)</f>
        <v>0</v>
      </c>
      <c r="E32" s="533"/>
    </row>
    <row r="33" spans="1:5" ht="409.5" customHeight="1" hidden="1">
      <c r="A33" s="762"/>
      <c r="B33" s="763">
        <f t="shared" si="0"/>
        <v>0</v>
      </c>
      <c r="C33" s="764">
        <f>(B33/B41)</f>
        <v>0</v>
      </c>
      <c r="E33" s="533"/>
    </row>
    <row r="34" spans="1:5" ht="409.5" customHeight="1" hidden="1">
      <c r="A34" s="762"/>
      <c r="B34" s="763">
        <f t="shared" si="0"/>
        <v>0</v>
      </c>
      <c r="C34" s="764">
        <f>(B34/B41)</f>
        <v>0</v>
      </c>
      <c r="E34" s="533"/>
    </row>
    <row r="35" spans="1:5" ht="409.5" customHeight="1" hidden="1">
      <c r="A35" s="762"/>
      <c r="B35" s="763">
        <f t="shared" si="0"/>
        <v>0</v>
      </c>
      <c r="C35" s="764">
        <f>(B35/B41)</f>
        <v>0</v>
      </c>
      <c r="E35" s="533"/>
    </row>
    <row r="36" spans="1:5" ht="409.5" customHeight="1" hidden="1">
      <c r="A36" s="762"/>
      <c r="B36" s="763">
        <f t="shared" si="0"/>
        <v>0</v>
      </c>
      <c r="C36" s="764">
        <f>(B36/B41)</f>
        <v>0</v>
      </c>
      <c r="E36" s="533"/>
    </row>
    <row r="37" spans="1:5" ht="409.5" customHeight="1" hidden="1">
      <c r="A37" s="762"/>
      <c r="B37" s="763">
        <f t="shared" si="0"/>
        <v>0</v>
      </c>
      <c r="C37" s="764">
        <f>(B37/B41)</f>
        <v>0</v>
      </c>
      <c r="E37" s="533"/>
    </row>
    <row r="38" spans="1:5" ht="409.5" customHeight="1" hidden="1">
      <c r="A38" s="762"/>
      <c r="B38" s="763">
        <f t="shared" si="0"/>
        <v>0</v>
      </c>
      <c r="C38" s="764">
        <f>(B38/B41)</f>
        <v>0</v>
      </c>
      <c r="E38" s="533"/>
    </row>
    <row r="39" spans="1:5" ht="409.5" customHeight="1" hidden="1">
      <c r="A39" s="762"/>
      <c r="B39" s="763">
        <f t="shared" si="0"/>
        <v>0</v>
      </c>
      <c r="C39" s="764">
        <f>(B39/B41)</f>
        <v>0</v>
      </c>
      <c r="E39" s="533"/>
    </row>
    <row r="40" spans="1:5" ht="409.5" customHeight="1" hidden="1">
      <c r="A40" s="762"/>
      <c r="B40" s="763">
        <f t="shared" si="0"/>
        <v>0</v>
      </c>
      <c r="C40" s="764">
        <f>(B40/B41)</f>
        <v>0</v>
      </c>
      <c r="E40" s="533"/>
    </row>
    <row r="41" spans="1:5" ht="15">
      <c r="A41" s="128" t="s">
        <v>30</v>
      </c>
      <c r="B41" s="766">
        <f>SUM(B7:B40)</f>
        <v>961997022.8396502</v>
      </c>
      <c r="C41" s="767">
        <f>SUM(C7:C40)</f>
        <v>0.9999999999999999</v>
      </c>
      <c r="E41" s="533"/>
    </row>
    <row r="42" spans="1:5" ht="15">
      <c r="A42" s="188"/>
      <c r="B42" s="189"/>
      <c r="C42" s="190"/>
      <c r="E42" s="533"/>
    </row>
    <row r="43" spans="1:5" ht="15">
      <c r="A43" s="136" t="s">
        <v>692</v>
      </c>
      <c r="B43" s="768"/>
      <c r="C43" s="768"/>
      <c r="E43" s="533"/>
    </row>
    <row r="44" spans="1:5" ht="15">
      <c r="A44" s="923" t="s">
        <v>1032</v>
      </c>
      <c r="B44" s="923"/>
      <c r="C44" s="923"/>
      <c r="E44" s="533"/>
    </row>
    <row r="45" spans="1:5" ht="15">
      <c r="A45" s="923" t="s">
        <v>857</v>
      </c>
      <c r="B45" s="923"/>
      <c r="C45" s="923"/>
      <c r="E45" s="533"/>
    </row>
    <row r="46" spans="1:5" ht="15">
      <c r="A46" s="923" t="s">
        <v>1714</v>
      </c>
      <c r="B46" s="923"/>
      <c r="C46" s="923"/>
      <c r="E46" s="533"/>
    </row>
    <row r="47" spans="1:5" ht="15">
      <c r="A47" s="923" t="s">
        <v>567</v>
      </c>
      <c r="B47" s="923"/>
      <c r="C47" s="923"/>
      <c r="E47" s="533"/>
    </row>
    <row r="48" spans="1:5" ht="3.75" customHeight="1">
      <c r="A48" s="202"/>
      <c r="B48" s="202"/>
      <c r="C48" s="202"/>
      <c r="E48" s="533"/>
    </row>
    <row r="49" spans="1:5" ht="24" customHeight="1">
      <c r="A49" s="293" t="s">
        <v>693</v>
      </c>
      <c r="B49" s="292" t="s">
        <v>694</v>
      </c>
      <c r="C49" s="292" t="s">
        <v>690</v>
      </c>
      <c r="E49" s="533"/>
    </row>
    <row r="50" spans="1:5" ht="15">
      <c r="A50" s="762" t="s">
        <v>1783</v>
      </c>
      <c r="B50" s="763">
        <f aca="true" t="shared" si="1" ref="B50:B61">(E50/6.86)</f>
        <v>26183337.666180756</v>
      </c>
      <c r="C50" s="764">
        <f>(B50/B62)</f>
        <v>0.02721769095385767</v>
      </c>
      <c r="E50" s="533">
        <v>179617696.39</v>
      </c>
    </row>
    <row r="51" spans="1:5" ht="15">
      <c r="A51" s="762" t="s">
        <v>1783</v>
      </c>
      <c r="B51" s="763">
        <f t="shared" si="1"/>
        <v>16358197.77696793</v>
      </c>
      <c r="C51" s="764">
        <f>(B51/B62)</f>
        <v>0.01700441621813063</v>
      </c>
      <c r="E51" s="533">
        <v>112217236.75</v>
      </c>
    </row>
    <row r="52" spans="1:5" ht="15">
      <c r="A52" s="762" t="s">
        <v>448</v>
      </c>
      <c r="B52" s="763">
        <f t="shared" si="1"/>
        <v>41055230.90379009</v>
      </c>
      <c r="C52" s="764">
        <f>(B52/B62)</f>
        <v>0.04267708727684218</v>
      </c>
      <c r="E52" s="533">
        <v>281638884</v>
      </c>
    </row>
    <row r="53" spans="1:5" ht="15">
      <c r="A53" s="762" t="s">
        <v>1784</v>
      </c>
      <c r="B53" s="763">
        <f t="shared" si="1"/>
        <v>317964209.4037901</v>
      </c>
      <c r="C53" s="764">
        <f>(B53/B62)</f>
        <v>0.330525149095799</v>
      </c>
      <c r="E53" s="533">
        <v>2181234476.51</v>
      </c>
    </row>
    <row r="54" spans="1:5" ht="15">
      <c r="A54" s="762" t="s">
        <v>454</v>
      </c>
      <c r="B54" s="763">
        <f t="shared" si="1"/>
        <v>367887464.72740525</v>
      </c>
      <c r="C54" s="764">
        <f>(B54/B62)</f>
        <v>0.38242058550395985</v>
      </c>
      <c r="E54" s="533">
        <v>2523708008.03</v>
      </c>
    </row>
    <row r="55" spans="1:5" ht="15">
      <c r="A55" s="762" t="s">
        <v>455</v>
      </c>
      <c r="B55" s="763">
        <f t="shared" si="1"/>
        <v>192548582.36151603</v>
      </c>
      <c r="C55" s="764">
        <f>(B55/B62)</f>
        <v>0.2001550709514107</v>
      </c>
      <c r="E55" s="533">
        <v>1320883275</v>
      </c>
    </row>
    <row r="56" spans="1:5" ht="409.5" customHeight="1" hidden="1">
      <c r="A56" s="762"/>
      <c r="B56" s="763">
        <f t="shared" si="1"/>
        <v>0</v>
      </c>
      <c r="C56" s="764">
        <f>(B56/B62)</f>
        <v>0</v>
      </c>
      <c r="E56" s="533"/>
    </row>
    <row r="57" spans="1:5" ht="409.5" customHeight="1" hidden="1">
      <c r="A57" s="762"/>
      <c r="B57" s="763">
        <f t="shared" si="1"/>
        <v>0</v>
      </c>
      <c r="C57" s="764">
        <f>(B57/B62)</f>
        <v>0</v>
      </c>
      <c r="E57" s="533"/>
    </row>
    <row r="58" spans="1:5" ht="409.5" customHeight="1" hidden="1">
      <c r="A58" s="762"/>
      <c r="B58" s="763">
        <f t="shared" si="1"/>
        <v>0</v>
      </c>
      <c r="C58" s="764">
        <f>(B58/B62)</f>
        <v>0</v>
      </c>
      <c r="E58" s="533"/>
    </row>
    <row r="59" spans="1:5" ht="409.5" customHeight="1" hidden="1">
      <c r="A59" s="762"/>
      <c r="B59" s="763">
        <f t="shared" si="1"/>
        <v>0</v>
      </c>
      <c r="C59" s="764">
        <f>(B59/B62)</f>
        <v>0</v>
      </c>
      <c r="E59" s="533"/>
    </row>
    <row r="60" spans="1:5" ht="409.5" customHeight="1" hidden="1">
      <c r="A60" s="762"/>
      <c r="B60" s="763">
        <f t="shared" si="1"/>
        <v>0</v>
      </c>
      <c r="C60" s="764">
        <f>(B60/B62)</f>
        <v>0</v>
      </c>
      <c r="E60" s="533"/>
    </row>
    <row r="61" spans="1:5" ht="409.5" customHeight="1" hidden="1">
      <c r="A61" s="762"/>
      <c r="B61" s="763">
        <f t="shared" si="1"/>
        <v>0</v>
      </c>
      <c r="C61" s="764">
        <f>(B61/B62)</f>
        <v>0</v>
      </c>
      <c r="E61" s="533"/>
    </row>
    <row r="62" spans="1:5" ht="15">
      <c r="A62" s="128" t="s">
        <v>30</v>
      </c>
      <c r="B62" s="213">
        <f>SUM(B50:B61)</f>
        <v>961997022.8396502</v>
      </c>
      <c r="C62" s="214">
        <f>SUM(C50:C61)</f>
        <v>1</v>
      </c>
      <c r="E62" s="533"/>
    </row>
    <row r="63" spans="1:3" ht="15">
      <c r="A63" s="188"/>
      <c r="B63" s="189"/>
      <c r="C63" s="190"/>
    </row>
    <row r="64" spans="1:3" ht="15">
      <c r="A64" s="136" t="s">
        <v>692</v>
      </c>
      <c r="B64" s="761"/>
      <c r="C64" s="761"/>
    </row>
    <row r="65" spans="1:3" ht="15">
      <c r="A65" s="923" t="s">
        <v>1032</v>
      </c>
      <c r="B65" s="923"/>
      <c r="C65" s="923"/>
    </row>
    <row r="66" spans="1:3" ht="15">
      <c r="A66" s="861" t="s">
        <v>1042</v>
      </c>
      <c r="B66" s="861"/>
      <c r="C66" s="861"/>
    </row>
    <row r="67" spans="1:3" ht="15">
      <c r="A67" s="923" t="s">
        <v>1714</v>
      </c>
      <c r="B67" s="923"/>
      <c r="C67" s="923"/>
    </row>
    <row r="68" spans="1:3" ht="15">
      <c r="A68" s="923" t="s">
        <v>567</v>
      </c>
      <c r="B68" s="923"/>
      <c r="C68" s="923"/>
    </row>
    <row r="69" ht="3.75" customHeight="1">
      <c r="A69" s="154"/>
    </row>
    <row r="70" spans="1:3" ht="22.5">
      <c r="A70" s="201"/>
      <c r="B70" s="292" t="s">
        <v>1040</v>
      </c>
      <c r="C70" s="292" t="s">
        <v>1041</v>
      </c>
    </row>
    <row r="71" spans="1:5" ht="15">
      <c r="A71" s="769" t="s">
        <v>1710</v>
      </c>
      <c r="B71" s="763">
        <v>741852122</v>
      </c>
      <c r="C71" s="770">
        <v>917712146.6311953</v>
      </c>
      <c r="E71" s="533">
        <v>2706617843.45</v>
      </c>
    </row>
    <row r="72" spans="1:5" ht="15">
      <c r="A72" s="769" t="s">
        <v>1711</v>
      </c>
      <c r="B72" s="763">
        <v>765090272</v>
      </c>
      <c r="C72" s="770">
        <v>956297830.8469387</v>
      </c>
      <c r="E72" s="533">
        <v>3004353239.83</v>
      </c>
    </row>
    <row r="73" spans="1:5" ht="15">
      <c r="A73" s="769" t="s">
        <v>1712</v>
      </c>
      <c r="B73" s="763">
        <v>829628184</v>
      </c>
      <c r="C73" s="770">
        <v>984949164.7376094</v>
      </c>
      <c r="E73" s="533">
        <v>3270089739.5</v>
      </c>
    </row>
    <row r="74" spans="1:5" ht="15">
      <c r="A74" s="769" t="s">
        <v>1785</v>
      </c>
      <c r="B74" s="763">
        <v>841241767.2084535</v>
      </c>
      <c r="C74" s="770">
        <v>1007623591.5029154</v>
      </c>
      <c r="E74" s="533">
        <v>3375092527.56</v>
      </c>
    </row>
    <row r="75" spans="1:5" ht="15">
      <c r="A75" s="769" t="s">
        <v>1786</v>
      </c>
      <c r="B75" s="763">
        <v>922436382.7871735</v>
      </c>
      <c r="C75" s="770">
        <v>1023181592.5058309</v>
      </c>
      <c r="E75" s="533">
        <v>3967962908.34</v>
      </c>
    </row>
    <row r="76" spans="1:5" ht="15">
      <c r="A76" s="769" t="s">
        <v>1787</v>
      </c>
      <c r="B76" s="763">
        <v>961997022.8396494</v>
      </c>
      <c r="C76" s="770">
        <v>1037221753.2827989</v>
      </c>
      <c r="E76" s="533">
        <v>6599299576.68</v>
      </c>
    </row>
    <row r="77" spans="1:3" ht="15">
      <c r="A77" s="771"/>
      <c r="B77" s="771"/>
      <c r="C77" s="771"/>
    </row>
  </sheetData>
  <sheetProtection/>
  <mergeCells count="12">
    <mergeCell ref="A1:C1"/>
    <mergeCell ref="A2:C2"/>
    <mergeCell ref="A3:C3"/>
    <mergeCell ref="A4:C4"/>
    <mergeCell ref="A44:C44"/>
    <mergeCell ref="A45:C45"/>
    <mergeCell ref="A46:C46"/>
    <mergeCell ref="A47:C47"/>
    <mergeCell ref="A65:C65"/>
    <mergeCell ref="A66:C66"/>
    <mergeCell ref="A67:C67"/>
    <mergeCell ref="A68:C68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02" sqref="A102"/>
    </sheetView>
  </sheetViews>
  <sheetFormatPr defaultColWidth="0" defaultRowHeight="12.75" zeroHeight="1"/>
  <cols>
    <col min="1" max="1" width="93.7109375" style="0" bestFit="1" customWidth="1"/>
    <col min="2" max="2" width="8.57421875" style="0" customWidth="1"/>
    <col min="3" max="16384" width="0" style="0" hidden="1" customWidth="1"/>
  </cols>
  <sheetData>
    <row r="1" spans="1:2" ht="20.25">
      <c r="A1" s="251" t="s">
        <v>932</v>
      </c>
      <c r="B1" s="210"/>
    </row>
    <row r="2" ht="12.75">
      <c r="B2" s="252"/>
    </row>
    <row r="3" spans="1:2" ht="15.75">
      <c r="A3" s="253" t="s">
        <v>933</v>
      </c>
      <c r="B3" s="252"/>
    </row>
    <row r="4" spans="1:2" ht="12.75">
      <c r="A4" s="254" t="s">
        <v>112</v>
      </c>
      <c r="B4" s="255" t="s">
        <v>553</v>
      </c>
    </row>
    <row r="5" spans="1:2" ht="12.75">
      <c r="A5" s="254" t="s">
        <v>59</v>
      </c>
      <c r="B5" s="255" t="s">
        <v>557</v>
      </c>
    </row>
    <row r="6" spans="1:2" ht="12.75">
      <c r="A6" s="254" t="s">
        <v>465</v>
      </c>
      <c r="B6" s="255" t="s">
        <v>554</v>
      </c>
    </row>
    <row r="7" spans="1:2" ht="12.75">
      <c r="A7" s="254" t="s">
        <v>718</v>
      </c>
      <c r="B7" s="255" t="s">
        <v>555</v>
      </c>
    </row>
    <row r="8" spans="1:2" ht="12.75">
      <c r="A8" s="254" t="s">
        <v>92</v>
      </c>
      <c r="B8" s="255" t="s">
        <v>556</v>
      </c>
    </row>
    <row r="9" spans="1:2" ht="12.75">
      <c r="A9" s="254" t="s">
        <v>41</v>
      </c>
      <c r="B9" s="255" t="s">
        <v>558</v>
      </c>
    </row>
    <row r="10" spans="1:2" ht="12.75">
      <c r="A10" s="254" t="s">
        <v>934</v>
      </c>
      <c r="B10" s="255" t="s">
        <v>730</v>
      </c>
    </row>
    <row r="11" spans="1:2" ht="12.75">
      <c r="A11" s="254" t="s">
        <v>55</v>
      </c>
      <c r="B11" s="255" t="s">
        <v>559</v>
      </c>
    </row>
    <row r="12" spans="1:2" ht="12.75">
      <c r="A12" s="254" t="s">
        <v>912</v>
      </c>
      <c r="B12" s="255" t="s">
        <v>560</v>
      </c>
    </row>
    <row r="13" spans="1:2" ht="12.75">
      <c r="A13" s="254"/>
      <c r="B13" s="255"/>
    </row>
    <row r="14" spans="1:2" ht="15.75">
      <c r="A14" s="256" t="s">
        <v>935</v>
      </c>
      <c r="B14" s="255"/>
    </row>
    <row r="15" spans="1:2" ht="12.75">
      <c r="A15" s="254" t="s">
        <v>936</v>
      </c>
      <c r="B15" s="255" t="s">
        <v>937</v>
      </c>
    </row>
    <row r="16" spans="1:2" ht="12.75">
      <c r="A16" s="254"/>
      <c r="B16" s="255"/>
    </row>
    <row r="17" spans="1:2" ht="15.75">
      <c r="A17" s="256" t="s">
        <v>938</v>
      </c>
      <c r="B17" s="255"/>
    </row>
    <row r="18" spans="1:2" ht="12.75">
      <c r="A18" s="254" t="s">
        <v>939</v>
      </c>
      <c r="B18" s="255" t="s">
        <v>672</v>
      </c>
    </row>
    <row r="19" spans="1:2" ht="12.75">
      <c r="A19" s="254" t="s">
        <v>940</v>
      </c>
      <c r="B19" s="255" t="s">
        <v>677</v>
      </c>
    </row>
    <row r="20" spans="1:2" ht="12.75">
      <c r="A20" s="254" t="s">
        <v>941</v>
      </c>
      <c r="B20" s="255" t="s">
        <v>674</v>
      </c>
    </row>
    <row r="21" spans="1:2" ht="12.75">
      <c r="A21" s="254" t="s">
        <v>942</v>
      </c>
      <c r="B21" s="255" t="s">
        <v>673</v>
      </c>
    </row>
    <row r="22" spans="1:2" ht="12.75">
      <c r="A22" s="254" t="s">
        <v>943</v>
      </c>
      <c r="B22" s="255" t="s">
        <v>675</v>
      </c>
    </row>
    <row r="23" spans="1:2" ht="12.75">
      <c r="A23" s="254" t="s">
        <v>1422</v>
      </c>
      <c r="B23" s="255" t="s">
        <v>678</v>
      </c>
    </row>
    <row r="24" spans="1:2" ht="12.75">
      <c r="A24" s="254" t="s">
        <v>944</v>
      </c>
      <c r="B24" s="255" t="s">
        <v>676</v>
      </c>
    </row>
    <row r="25" spans="1:2" ht="12.75">
      <c r="A25" s="254" t="s">
        <v>945</v>
      </c>
      <c r="B25" s="255" t="s">
        <v>679</v>
      </c>
    </row>
    <row r="26" spans="1:2" ht="12.75">
      <c r="A26" s="254" t="s">
        <v>1351</v>
      </c>
      <c r="B26" s="255" t="s">
        <v>1112</v>
      </c>
    </row>
    <row r="27" spans="1:2" ht="12.75">
      <c r="A27" s="254" t="s">
        <v>1352</v>
      </c>
      <c r="B27" s="255" t="s">
        <v>1247</v>
      </c>
    </row>
    <row r="28" spans="1:2" ht="12.75">
      <c r="A28" s="254"/>
      <c r="B28" s="255"/>
    </row>
    <row r="29" spans="1:2" ht="15.75">
      <c r="A29" s="256" t="s">
        <v>946</v>
      </c>
      <c r="B29" s="255"/>
    </row>
    <row r="30" spans="1:2" ht="12.75">
      <c r="A30" s="254" t="s">
        <v>947</v>
      </c>
      <c r="B30" s="255" t="s">
        <v>948</v>
      </c>
    </row>
    <row r="31" spans="1:2" ht="12.75">
      <c r="A31" s="254" t="s">
        <v>949</v>
      </c>
      <c r="B31" s="255" t="s">
        <v>950</v>
      </c>
    </row>
    <row r="32" spans="1:2" ht="12.75">
      <c r="A32" s="254"/>
      <c r="B32" s="255"/>
    </row>
    <row r="33" spans="1:2" ht="15.75">
      <c r="A33" s="256" t="s">
        <v>951</v>
      </c>
      <c r="B33" s="255"/>
    </row>
    <row r="34" spans="1:2" ht="12.75">
      <c r="A34" s="254" t="s">
        <v>952</v>
      </c>
      <c r="B34" s="255" t="s">
        <v>953</v>
      </c>
    </row>
    <row r="35" spans="1:2" ht="12.75">
      <c r="A35" s="254"/>
      <c r="B35" s="255"/>
    </row>
    <row r="36" spans="1:2" ht="15.75">
      <c r="A36" s="256" t="s">
        <v>954</v>
      </c>
      <c r="B36" s="255"/>
    </row>
    <row r="37" spans="1:2" ht="12.75">
      <c r="A37" s="254" t="s">
        <v>955</v>
      </c>
      <c r="B37" s="255" t="s">
        <v>956</v>
      </c>
    </row>
    <row r="38" spans="1:2" ht="12.75">
      <c r="A38" s="254" t="s">
        <v>200</v>
      </c>
      <c r="B38" s="255" t="s">
        <v>957</v>
      </c>
    </row>
    <row r="39" spans="1:2" ht="12.75">
      <c r="A39" s="254" t="s">
        <v>958</v>
      </c>
      <c r="B39" s="255" t="s">
        <v>959</v>
      </c>
    </row>
    <row r="40" spans="1:2" ht="12.75">
      <c r="A40" s="254" t="s">
        <v>239</v>
      </c>
      <c r="B40" s="255" t="s">
        <v>858</v>
      </c>
    </row>
    <row r="41" spans="1:2" ht="12.75">
      <c r="A41" s="254" t="s">
        <v>157</v>
      </c>
      <c r="B41" s="255" t="s">
        <v>509</v>
      </c>
    </row>
    <row r="42" spans="1:2" ht="12.75">
      <c r="A42" s="254" t="s">
        <v>960</v>
      </c>
      <c r="B42" s="255" t="s">
        <v>961</v>
      </c>
    </row>
    <row r="43" spans="1:2" ht="12.75">
      <c r="A43" s="254" t="s">
        <v>962</v>
      </c>
      <c r="B43" s="255" t="s">
        <v>963</v>
      </c>
    </row>
    <row r="44" spans="1:2" ht="12.75">
      <c r="A44" s="254" t="s">
        <v>964</v>
      </c>
      <c r="B44" s="255" t="s">
        <v>965</v>
      </c>
    </row>
    <row r="45" spans="1:2" ht="12.75">
      <c r="A45" s="254" t="s">
        <v>42</v>
      </c>
      <c r="B45" s="255" t="s">
        <v>496</v>
      </c>
    </row>
    <row r="46" spans="1:2" ht="12.75">
      <c r="A46" s="254" t="s">
        <v>966</v>
      </c>
      <c r="B46" s="255" t="s">
        <v>508</v>
      </c>
    </row>
    <row r="47" spans="1:2" ht="12.75">
      <c r="A47" s="254" t="s">
        <v>168</v>
      </c>
      <c r="B47" s="255" t="s">
        <v>502</v>
      </c>
    </row>
    <row r="48" spans="1:2" ht="12.75">
      <c r="A48" s="254" t="s">
        <v>153</v>
      </c>
      <c r="B48" s="255" t="s">
        <v>497</v>
      </c>
    </row>
    <row r="49" spans="1:2" ht="12.75">
      <c r="A49" s="254" t="s">
        <v>56</v>
      </c>
      <c r="B49" s="255" t="s">
        <v>498</v>
      </c>
    </row>
    <row r="50" spans="1:2" ht="12.75">
      <c r="A50" s="254" t="s">
        <v>903</v>
      </c>
      <c r="B50" s="255" t="s">
        <v>503</v>
      </c>
    </row>
    <row r="51" spans="1:2" ht="12.75">
      <c r="A51" s="254" t="s">
        <v>162</v>
      </c>
      <c r="B51" s="255" t="s">
        <v>499</v>
      </c>
    </row>
    <row r="52" spans="1:2" ht="12.75">
      <c r="A52" s="254" t="s">
        <v>914</v>
      </c>
      <c r="B52" s="255" t="s">
        <v>501</v>
      </c>
    </row>
    <row r="53" spans="1:2" ht="12.75">
      <c r="A53" s="254" t="s">
        <v>967</v>
      </c>
      <c r="B53" s="255" t="s">
        <v>507</v>
      </c>
    </row>
    <row r="54" spans="1:2" ht="12.75">
      <c r="A54" s="254" t="s">
        <v>201</v>
      </c>
      <c r="B54" s="255" t="s">
        <v>968</v>
      </c>
    </row>
    <row r="55" spans="1:2" ht="12.75">
      <c r="A55" s="254" t="s">
        <v>969</v>
      </c>
      <c r="B55" s="255" t="s">
        <v>401</v>
      </c>
    </row>
    <row r="56" spans="1:2" ht="12.75">
      <c r="A56" s="254" t="s">
        <v>970</v>
      </c>
      <c r="B56" s="255" t="s">
        <v>971</v>
      </c>
    </row>
    <row r="57" spans="1:2" ht="12.75">
      <c r="A57" s="254" t="s">
        <v>972</v>
      </c>
      <c r="B57" s="255" t="s">
        <v>342</v>
      </c>
    </row>
    <row r="58" spans="1:2" ht="12.75">
      <c r="A58" s="254" t="s">
        <v>973</v>
      </c>
      <c r="B58" s="255" t="s">
        <v>930</v>
      </c>
    </row>
    <row r="59" spans="1:2" ht="12.75">
      <c r="A59" s="254" t="s">
        <v>974</v>
      </c>
      <c r="B59" s="255" t="s">
        <v>975</v>
      </c>
    </row>
    <row r="60" spans="1:2" ht="12.75">
      <c r="A60" s="254" t="s">
        <v>976</v>
      </c>
      <c r="B60" s="255" t="s">
        <v>977</v>
      </c>
    </row>
    <row r="61" spans="1:2" ht="12.75">
      <c r="A61" s="254" t="s">
        <v>906</v>
      </c>
      <c r="B61" s="255" t="s">
        <v>345</v>
      </c>
    </row>
    <row r="62" spans="1:2" ht="12.75">
      <c r="A62" s="254" t="s">
        <v>978</v>
      </c>
      <c r="B62" s="255" t="s">
        <v>313</v>
      </c>
    </row>
    <row r="63" spans="1:2" ht="12.75">
      <c r="A63" s="254" t="s">
        <v>979</v>
      </c>
      <c r="B63" s="255" t="s">
        <v>980</v>
      </c>
    </row>
    <row r="64" spans="1:2" ht="12.75">
      <c r="A64" s="254" t="s">
        <v>981</v>
      </c>
      <c r="B64" s="255" t="s">
        <v>331</v>
      </c>
    </row>
    <row r="65" spans="1:2" ht="12.75">
      <c r="A65" s="254" t="s">
        <v>915</v>
      </c>
      <c r="B65" s="255" t="s">
        <v>339</v>
      </c>
    </row>
    <row r="66" spans="1:2" ht="12.75">
      <c r="A66" s="254" t="s">
        <v>982</v>
      </c>
      <c r="B66" s="255" t="s">
        <v>399</v>
      </c>
    </row>
    <row r="67" spans="1:2" ht="12.75">
      <c r="A67" s="254" t="s">
        <v>983</v>
      </c>
      <c r="B67" s="255" t="s">
        <v>510</v>
      </c>
    </row>
    <row r="68" spans="1:2" ht="12.75">
      <c r="A68" s="254" t="s">
        <v>111</v>
      </c>
      <c r="B68" s="255" t="s">
        <v>308</v>
      </c>
    </row>
    <row r="69" spans="1:2" ht="12.75">
      <c r="A69" s="254" t="s">
        <v>984</v>
      </c>
      <c r="B69" s="255" t="s">
        <v>985</v>
      </c>
    </row>
    <row r="70" spans="1:2" ht="12.75">
      <c r="A70" s="254" t="s">
        <v>986</v>
      </c>
      <c r="B70" s="255" t="s">
        <v>340</v>
      </c>
    </row>
    <row r="71" spans="1:2" ht="12.75">
      <c r="A71" s="254" t="s">
        <v>80</v>
      </c>
      <c r="B71" s="255" t="s">
        <v>307</v>
      </c>
    </row>
    <row r="72" spans="1:2" ht="12.75">
      <c r="A72" s="254" t="s">
        <v>987</v>
      </c>
      <c r="B72" s="255" t="s">
        <v>306</v>
      </c>
    </row>
    <row r="73" spans="1:2" ht="12.75">
      <c r="A73" s="254" t="s">
        <v>988</v>
      </c>
      <c r="B73" s="255" t="s">
        <v>337</v>
      </c>
    </row>
    <row r="74" spans="1:2" ht="12.75">
      <c r="A74" s="254" t="s">
        <v>989</v>
      </c>
      <c r="B74" s="255" t="s">
        <v>887</v>
      </c>
    </row>
    <row r="75" spans="1:2" ht="12.75">
      <c r="A75" s="254" t="s">
        <v>990</v>
      </c>
      <c r="B75" s="255" t="s">
        <v>305</v>
      </c>
    </row>
    <row r="76" spans="1:2" ht="12.75">
      <c r="A76" s="254" t="s">
        <v>991</v>
      </c>
      <c r="B76" s="255" t="s">
        <v>309</v>
      </c>
    </row>
    <row r="77" spans="1:2" ht="12.75">
      <c r="A77" s="254" t="s">
        <v>992</v>
      </c>
      <c r="B77" s="255" t="s">
        <v>311</v>
      </c>
    </row>
    <row r="78" spans="1:2" ht="12.75">
      <c r="A78" s="254" t="s">
        <v>993</v>
      </c>
      <c r="B78" s="255" t="s">
        <v>348</v>
      </c>
    </row>
    <row r="79" spans="1:2" ht="12.75">
      <c r="A79" s="254" t="s">
        <v>994</v>
      </c>
      <c r="B79" s="255" t="s">
        <v>341</v>
      </c>
    </row>
    <row r="80" spans="1:2" ht="12.75">
      <c r="A80" s="254" t="s">
        <v>995</v>
      </c>
      <c r="B80" s="255" t="s">
        <v>400</v>
      </c>
    </row>
    <row r="81" spans="1:2" ht="12.75">
      <c r="A81" s="254" t="s">
        <v>996</v>
      </c>
      <c r="B81" s="255" t="s">
        <v>347</v>
      </c>
    </row>
    <row r="82" spans="1:2" ht="12.75">
      <c r="A82" s="254" t="s">
        <v>997</v>
      </c>
      <c r="B82" s="255" t="s">
        <v>998</v>
      </c>
    </row>
    <row r="83" spans="1:2" ht="12.75">
      <c r="A83" s="254" t="s">
        <v>253</v>
      </c>
      <c r="B83" s="255" t="s">
        <v>489</v>
      </c>
    </row>
    <row r="84" spans="1:2" ht="12.75">
      <c r="A84" s="254" t="s">
        <v>999</v>
      </c>
      <c r="B84" s="255" t="s">
        <v>504</v>
      </c>
    </row>
    <row r="85" spans="1:2" ht="12.75">
      <c r="A85" s="254" t="s">
        <v>1000</v>
      </c>
      <c r="B85" s="255" t="s">
        <v>513</v>
      </c>
    </row>
    <row r="86" spans="1:2" ht="12.75">
      <c r="A86" s="254" t="s">
        <v>96</v>
      </c>
      <c r="B86" s="255" t="s">
        <v>486</v>
      </c>
    </row>
    <row r="87" spans="1:2" ht="12.75">
      <c r="A87" s="254" t="s">
        <v>1001</v>
      </c>
      <c r="B87" s="255" t="s">
        <v>343</v>
      </c>
    </row>
    <row r="88" spans="1:2" ht="12.75">
      <c r="A88" s="254" t="s">
        <v>1002</v>
      </c>
      <c r="B88" s="255" t="s">
        <v>651</v>
      </c>
    </row>
    <row r="89" spans="1:2" ht="12.75">
      <c r="A89" s="254" t="s">
        <v>1003</v>
      </c>
      <c r="B89" s="255" t="s">
        <v>1004</v>
      </c>
    </row>
    <row r="90" spans="1:2" ht="12.75">
      <c r="A90" s="254" t="s">
        <v>99</v>
      </c>
      <c r="B90" s="255" t="s">
        <v>334</v>
      </c>
    </row>
    <row r="91" spans="1:2" ht="12.75">
      <c r="A91" s="254" t="s">
        <v>1005</v>
      </c>
      <c r="B91" s="255" t="s">
        <v>310</v>
      </c>
    </row>
    <row r="92" spans="1:2" ht="12.75">
      <c r="A92" s="254" t="s">
        <v>1006</v>
      </c>
      <c r="B92" s="255" t="s">
        <v>344</v>
      </c>
    </row>
    <row r="93" spans="1:2" ht="12.75">
      <c r="A93" s="254" t="s">
        <v>65</v>
      </c>
      <c r="B93" s="255" t="s">
        <v>649</v>
      </c>
    </row>
    <row r="94" spans="1:2" ht="12.75">
      <c r="A94" s="254" t="s">
        <v>714</v>
      </c>
      <c r="B94" s="255" t="s">
        <v>791</v>
      </c>
    </row>
    <row r="95" spans="1:2" ht="12.75">
      <c r="A95" s="254" t="s">
        <v>205</v>
      </c>
      <c r="B95" s="255" t="s">
        <v>1007</v>
      </c>
    </row>
    <row r="96" spans="1:2" ht="12.75">
      <c r="A96" s="254" t="s">
        <v>206</v>
      </c>
      <c r="B96" s="255" t="s">
        <v>1008</v>
      </c>
    </row>
    <row r="97" spans="1:2" ht="12.75">
      <c r="A97" s="254" t="s">
        <v>215</v>
      </c>
      <c r="B97" s="255" t="s">
        <v>1009</v>
      </c>
    </row>
    <row r="98" spans="1:2" ht="12.75">
      <c r="A98" s="254" t="s">
        <v>1010</v>
      </c>
      <c r="B98" s="255" t="s">
        <v>1011</v>
      </c>
    </row>
    <row r="99" spans="1:2" ht="12.75">
      <c r="A99" s="254" t="s">
        <v>1012</v>
      </c>
      <c r="B99" s="255" t="s">
        <v>1013</v>
      </c>
    </row>
    <row r="100" spans="1:2" ht="12.75">
      <c r="A100" s="254" t="s">
        <v>1239</v>
      </c>
      <c r="B100" s="255" t="s">
        <v>792</v>
      </c>
    </row>
    <row r="101" spans="1:2" ht="12.75">
      <c r="A101" s="254" t="s">
        <v>213</v>
      </c>
      <c r="B101" s="255" t="s">
        <v>1014</v>
      </c>
    </row>
    <row r="102" spans="1:2" ht="12.75">
      <c r="A102" s="254" t="s">
        <v>1240</v>
      </c>
      <c r="B102" s="255" t="s">
        <v>338</v>
      </c>
    </row>
    <row r="103" spans="1:2" ht="12.75">
      <c r="A103" s="254" t="s">
        <v>789</v>
      </c>
      <c r="B103" s="255" t="s">
        <v>787</v>
      </c>
    </row>
    <row r="104" spans="1:2" ht="12.75">
      <c r="A104" s="254" t="s">
        <v>1015</v>
      </c>
      <c r="B104" s="255" t="s">
        <v>332</v>
      </c>
    </row>
    <row r="105" spans="1:2" ht="12.75">
      <c r="A105" s="254" t="s">
        <v>1016</v>
      </c>
      <c r="B105" s="255" t="s">
        <v>1017</v>
      </c>
    </row>
    <row r="106" spans="1:2" ht="12.75">
      <c r="A106" s="254" t="s">
        <v>1018</v>
      </c>
      <c r="B106" s="255" t="s">
        <v>859</v>
      </c>
    </row>
    <row r="107" spans="1:2" ht="12.75">
      <c r="A107" s="254" t="s">
        <v>208</v>
      </c>
      <c r="B107" s="255" t="s">
        <v>207</v>
      </c>
    </row>
    <row r="108" spans="1:2" ht="12.75">
      <c r="A108" s="254" t="s">
        <v>210</v>
      </c>
      <c r="B108" s="255" t="s">
        <v>1019</v>
      </c>
    </row>
    <row r="109" spans="1:2" ht="12.75">
      <c r="A109" s="254" t="s">
        <v>1020</v>
      </c>
      <c r="B109" s="255" t="s">
        <v>1021</v>
      </c>
    </row>
    <row r="110" spans="1:2" ht="12.75">
      <c r="A110" s="254" t="s">
        <v>1022</v>
      </c>
      <c r="B110" s="255" t="s">
        <v>333</v>
      </c>
    </row>
    <row r="111" spans="1:2" ht="12.75">
      <c r="A111" s="254" t="s">
        <v>1023</v>
      </c>
      <c r="B111" s="255" t="s">
        <v>793</v>
      </c>
    </row>
    <row r="112" spans="1:2" ht="12.75">
      <c r="A112" s="254" t="s">
        <v>1024</v>
      </c>
      <c r="B112" s="255" t="s">
        <v>931</v>
      </c>
    </row>
    <row r="113" spans="1:2" ht="12.75">
      <c r="A113" s="122" t="s">
        <v>1175</v>
      </c>
      <c r="B113" s="255" t="s">
        <v>1172</v>
      </c>
    </row>
    <row r="114" spans="1:2" ht="12.75">
      <c r="A114" s="254" t="s">
        <v>1025</v>
      </c>
      <c r="B114" s="255" t="s">
        <v>336</v>
      </c>
    </row>
    <row r="115" spans="1:2" ht="12.75">
      <c r="A115" s="122" t="s">
        <v>1313</v>
      </c>
      <c r="B115" s="255" t="s">
        <v>1241</v>
      </c>
    </row>
    <row r="116" spans="1:2" ht="12.75">
      <c r="A116" s="254" t="s">
        <v>275</v>
      </c>
      <c r="B116" s="255" t="s">
        <v>312</v>
      </c>
    </row>
    <row r="117" spans="1:2" ht="12.75">
      <c r="A117" s="254" t="s">
        <v>1026</v>
      </c>
      <c r="B117" s="255" t="s">
        <v>1027</v>
      </c>
    </row>
    <row r="118" spans="1:2" ht="12.75">
      <c r="A118" s="254" t="s">
        <v>1028</v>
      </c>
      <c r="B118" s="255" t="s">
        <v>349</v>
      </c>
    </row>
    <row r="119" spans="1:2" ht="12.75">
      <c r="A119" s="254" t="s">
        <v>1029</v>
      </c>
      <c r="B119" s="255" t="s">
        <v>350</v>
      </c>
    </row>
    <row r="120" spans="1:2" ht="12.75">
      <c r="A120" s="254" t="s">
        <v>799</v>
      </c>
      <c r="B120" s="255" t="s">
        <v>351</v>
      </c>
    </row>
    <row r="121" spans="1:2" ht="12.75">
      <c r="A121" s="254" t="s">
        <v>1030</v>
      </c>
      <c r="B121" s="255" t="s">
        <v>335</v>
      </c>
    </row>
    <row r="122" spans="1:2" ht="12.75">
      <c r="A122" s="254" t="s">
        <v>1086</v>
      </c>
      <c r="B122" s="123" t="s">
        <v>1085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5"/>
  <sheetViews>
    <sheetView zoomScale="70" zoomScaleNormal="70" zoomScalePageLayoutView="0" workbookViewId="0" topLeftCell="A1">
      <selection activeCell="D174" sqref="D174"/>
    </sheetView>
  </sheetViews>
  <sheetFormatPr defaultColWidth="0" defaultRowHeight="12.75" zeroHeight="1"/>
  <cols>
    <col min="1" max="1" width="19.57421875" style="13" customWidth="1"/>
    <col min="2" max="2" width="8.140625" style="13" customWidth="1"/>
    <col min="3" max="3" width="42.140625" style="14" customWidth="1"/>
    <col min="4" max="4" width="69.140625" style="15" customWidth="1"/>
    <col min="5" max="5" width="17.7109375" style="16" customWidth="1"/>
    <col min="6" max="6" width="6.8515625" style="17" customWidth="1"/>
    <col min="7" max="7" width="13.7109375" style="17" customWidth="1"/>
    <col min="8" max="8" width="6.8515625" style="17" customWidth="1"/>
    <col min="9" max="9" width="14.7109375" style="17" customWidth="1"/>
    <col min="10" max="10" width="13.57421875" style="17" customWidth="1"/>
    <col min="11" max="11" width="16.00390625" style="17" customWidth="1"/>
    <col min="12" max="13" width="13.7109375" style="17" customWidth="1"/>
    <col min="14" max="15" width="14.28125" style="17" customWidth="1"/>
    <col min="16" max="16" width="25.8515625" style="17" customWidth="1"/>
    <col min="17" max="17" width="16.140625" style="18" customWidth="1"/>
    <col min="18" max="18" width="0" style="13" hidden="1" customWidth="1"/>
    <col min="19" max="19" width="13.140625" style="13" hidden="1" customWidth="1"/>
    <col min="20" max="16384" width="0" style="13" hidden="1" customWidth="1"/>
  </cols>
  <sheetData>
    <row r="1" spans="1:17" s="19" customFormat="1" ht="6" customHeight="1">
      <c r="A1" s="156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s="19" customFormat="1" ht="26.25" customHeight="1">
      <c r="A2" s="814" t="s">
        <v>133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</row>
    <row r="3" spans="1:17" ht="29.25" customHeight="1">
      <c r="A3" s="815" t="s">
        <v>1768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</row>
    <row r="4" spans="1:17" ht="9.75" customHeight="1">
      <c r="A4" s="20"/>
      <c r="B4" s="20"/>
      <c r="C4" s="21"/>
      <c r="D4" s="22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20" s="17" customFormat="1" ht="15" customHeight="1">
      <c r="A5" s="811" t="s">
        <v>134</v>
      </c>
      <c r="B5" s="295"/>
      <c r="C5" s="811" t="s">
        <v>135</v>
      </c>
      <c r="D5" s="811"/>
      <c r="E5" s="192"/>
      <c r="F5" s="191"/>
      <c r="G5" s="191"/>
      <c r="H5" s="810" t="s">
        <v>136</v>
      </c>
      <c r="I5" s="810"/>
      <c r="J5" s="810"/>
      <c r="K5" s="810"/>
      <c r="L5" s="810" t="s">
        <v>137</v>
      </c>
      <c r="M5" s="810"/>
      <c r="N5" s="810"/>
      <c r="O5" s="810"/>
      <c r="P5" s="809" t="s">
        <v>138</v>
      </c>
      <c r="Q5" s="812" t="s">
        <v>139</v>
      </c>
      <c r="T5" s="26"/>
    </row>
    <row r="6" spans="1:20" s="17" customFormat="1" ht="15">
      <c r="A6" s="811"/>
      <c r="B6" s="295"/>
      <c r="C6" s="811"/>
      <c r="D6" s="811"/>
      <c r="E6" s="192"/>
      <c r="F6" s="810" t="s">
        <v>39</v>
      </c>
      <c r="G6" s="810"/>
      <c r="H6" s="810" t="s">
        <v>140</v>
      </c>
      <c r="I6" s="810"/>
      <c r="J6" s="810" t="s">
        <v>141</v>
      </c>
      <c r="K6" s="810"/>
      <c r="L6" s="810" t="s">
        <v>140</v>
      </c>
      <c r="M6" s="810"/>
      <c r="N6" s="810" t="s">
        <v>141</v>
      </c>
      <c r="O6" s="810"/>
      <c r="P6" s="809"/>
      <c r="Q6" s="812"/>
      <c r="T6" s="26"/>
    </row>
    <row r="7" spans="1:20" s="17" customFormat="1" ht="15">
      <c r="A7" s="811"/>
      <c r="B7" s="295"/>
      <c r="C7" s="811"/>
      <c r="D7" s="811"/>
      <c r="E7" s="192"/>
      <c r="F7" s="810" t="s">
        <v>142</v>
      </c>
      <c r="G7" s="810"/>
      <c r="H7" s="810" t="s">
        <v>142</v>
      </c>
      <c r="I7" s="810"/>
      <c r="J7" s="810" t="s">
        <v>142</v>
      </c>
      <c r="K7" s="810"/>
      <c r="L7" s="810" t="s">
        <v>142</v>
      </c>
      <c r="M7" s="810"/>
      <c r="N7" s="810" t="s">
        <v>142</v>
      </c>
      <c r="O7" s="810"/>
      <c r="P7" s="809"/>
      <c r="Q7" s="812"/>
      <c r="T7" s="26"/>
    </row>
    <row r="8" spans="1:20" s="17" customFormat="1" ht="15">
      <c r="A8" s="811"/>
      <c r="B8" s="295"/>
      <c r="C8" s="811"/>
      <c r="D8" s="811"/>
      <c r="E8" s="192"/>
      <c r="F8" s="191" t="s">
        <v>143</v>
      </c>
      <c r="G8" s="191" t="s">
        <v>134</v>
      </c>
      <c r="H8" s="258" t="s">
        <v>143</v>
      </c>
      <c r="I8" s="191" t="s">
        <v>134</v>
      </c>
      <c r="J8" s="191" t="s">
        <v>143</v>
      </c>
      <c r="K8" s="191" t="s">
        <v>134</v>
      </c>
      <c r="L8" s="258" t="s">
        <v>143</v>
      </c>
      <c r="M8" s="191" t="s">
        <v>134</v>
      </c>
      <c r="N8" s="258" t="s">
        <v>143</v>
      </c>
      <c r="O8" s="191" t="s">
        <v>134</v>
      </c>
      <c r="P8" s="809"/>
      <c r="Q8" s="812"/>
      <c r="T8" s="26"/>
    </row>
    <row r="9" spans="1:20" s="37" customFormat="1" ht="18.75" customHeight="1">
      <c r="A9" s="125" t="s">
        <v>144</v>
      </c>
      <c r="B9" s="296" t="s">
        <v>1094</v>
      </c>
      <c r="C9" s="127" t="s">
        <v>145</v>
      </c>
      <c r="D9" s="249"/>
      <c r="E9" s="31"/>
      <c r="F9" s="32" t="s">
        <v>154</v>
      </c>
      <c r="G9" s="32" t="s">
        <v>794</v>
      </c>
      <c r="H9" s="245" t="s">
        <v>147</v>
      </c>
      <c r="I9" s="245" t="s">
        <v>148</v>
      </c>
      <c r="J9" s="245" t="s">
        <v>154</v>
      </c>
      <c r="K9" s="245" t="s">
        <v>156</v>
      </c>
      <c r="L9" s="245" t="s">
        <v>147</v>
      </c>
      <c r="M9" s="245" t="s">
        <v>148</v>
      </c>
      <c r="N9" s="245" t="s">
        <v>159</v>
      </c>
      <c r="O9" s="245" t="s">
        <v>161</v>
      </c>
      <c r="P9" s="246" t="s">
        <v>152</v>
      </c>
      <c r="Q9" s="247">
        <v>41639</v>
      </c>
      <c r="T9" s="38"/>
    </row>
    <row r="10" spans="1:20" s="37" customFormat="1" ht="14.25">
      <c r="A10" s="125" t="s">
        <v>144</v>
      </c>
      <c r="B10" s="296" t="s">
        <v>1094</v>
      </c>
      <c r="C10" s="127" t="s">
        <v>153</v>
      </c>
      <c r="D10" s="249"/>
      <c r="E10" s="31"/>
      <c r="F10" s="32" t="s">
        <v>154</v>
      </c>
      <c r="G10" s="32" t="s">
        <v>155</v>
      </c>
      <c r="H10" s="245" t="s">
        <v>147</v>
      </c>
      <c r="I10" s="245" t="s">
        <v>148</v>
      </c>
      <c r="J10" s="245" t="s">
        <v>154</v>
      </c>
      <c r="K10" s="245" t="s">
        <v>156</v>
      </c>
      <c r="L10" s="245" t="s">
        <v>147</v>
      </c>
      <c r="M10" s="245" t="s">
        <v>148</v>
      </c>
      <c r="N10" s="245" t="s">
        <v>159</v>
      </c>
      <c r="O10" s="245" t="s">
        <v>161</v>
      </c>
      <c r="P10" s="246" t="s">
        <v>152</v>
      </c>
      <c r="Q10" s="247">
        <v>41639</v>
      </c>
      <c r="T10" s="38"/>
    </row>
    <row r="11" spans="1:20" s="37" customFormat="1" ht="14.25">
      <c r="A11" s="125" t="s">
        <v>144</v>
      </c>
      <c r="B11" s="296" t="s">
        <v>1094</v>
      </c>
      <c r="C11" s="127" t="s">
        <v>157</v>
      </c>
      <c r="D11" s="249"/>
      <c r="E11" s="31"/>
      <c r="F11" s="32" t="s">
        <v>154</v>
      </c>
      <c r="G11" s="32" t="s">
        <v>155</v>
      </c>
      <c r="H11" s="245" t="s">
        <v>147</v>
      </c>
      <c r="I11" s="245" t="s">
        <v>148</v>
      </c>
      <c r="J11" s="245" t="s">
        <v>154</v>
      </c>
      <c r="K11" s="245" t="s">
        <v>156</v>
      </c>
      <c r="L11" s="245" t="s">
        <v>147</v>
      </c>
      <c r="M11" s="245" t="s">
        <v>148</v>
      </c>
      <c r="N11" s="245" t="s">
        <v>159</v>
      </c>
      <c r="O11" s="245" t="s">
        <v>161</v>
      </c>
      <c r="P11" s="246" t="s">
        <v>152</v>
      </c>
      <c r="Q11" s="247">
        <v>41639</v>
      </c>
      <c r="T11" s="38"/>
    </row>
    <row r="12" spans="1:20" s="37" customFormat="1" ht="14.25">
      <c r="A12" s="125" t="s">
        <v>144</v>
      </c>
      <c r="B12" s="296" t="s">
        <v>1094</v>
      </c>
      <c r="C12" s="127" t="s">
        <v>45</v>
      </c>
      <c r="D12" s="249"/>
      <c r="E12" s="31"/>
      <c r="F12" s="32" t="s">
        <v>146</v>
      </c>
      <c r="G12" s="32" t="s">
        <v>158</v>
      </c>
      <c r="H12" s="245" t="s">
        <v>147</v>
      </c>
      <c r="I12" s="245" t="s">
        <v>148</v>
      </c>
      <c r="J12" s="245" t="s">
        <v>146</v>
      </c>
      <c r="K12" s="245" t="s">
        <v>149</v>
      </c>
      <c r="L12" s="245" t="s">
        <v>147</v>
      </c>
      <c r="M12" s="245" t="s">
        <v>148</v>
      </c>
      <c r="N12" s="245" t="s">
        <v>159</v>
      </c>
      <c r="O12" s="245" t="s">
        <v>161</v>
      </c>
      <c r="P12" s="246" t="s">
        <v>152</v>
      </c>
      <c r="Q12" s="247">
        <v>41639</v>
      </c>
      <c r="T12" s="38"/>
    </row>
    <row r="13" spans="1:20" s="37" customFormat="1" ht="14.25">
      <c r="A13" s="125" t="s">
        <v>144</v>
      </c>
      <c r="B13" s="296" t="s">
        <v>1094</v>
      </c>
      <c r="C13" s="127" t="s">
        <v>162</v>
      </c>
      <c r="D13" s="249"/>
      <c r="E13" s="31"/>
      <c r="F13" s="32" t="s">
        <v>154</v>
      </c>
      <c r="G13" s="32" t="s">
        <v>155</v>
      </c>
      <c r="H13" s="245" t="s">
        <v>147</v>
      </c>
      <c r="I13" s="245" t="s">
        <v>148</v>
      </c>
      <c r="J13" s="245" t="s">
        <v>154</v>
      </c>
      <c r="K13" s="245" t="s">
        <v>156</v>
      </c>
      <c r="L13" s="245" t="s">
        <v>147</v>
      </c>
      <c r="M13" s="245" t="s">
        <v>148</v>
      </c>
      <c r="N13" s="245" t="s">
        <v>159</v>
      </c>
      <c r="O13" s="245" t="s">
        <v>161</v>
      </c>
      <c r="P13" s="246" t="s">
        <v>152</v>
      </c>
      <c r="Q13" s="247">
        <v>41639</v>
      </c>
      <c r="T13" s="38"/>
    </row>
    <row r="14" spans="1:20" s="37" customFormat="1" ht="14.25">
      <c r="A14" s="125" t="s">
        <v>144</v>
      </c>
      <c r="B14" s="296" t="s">
        <v>1094</v>
      </c>
      <c r="C14" s="127" t="s">
        <v>163</v>
      </c>
      <c r="D14" s="249"/>
      <c r="E14" s="31"/>
      <c r="F14" s="32" t="s">
        <v>146</v>
      </c>
      <c r="G14" s="32" t="s">
        <v>158</v>
      </c>
      <c r="H14" s="245" t="s">
        <v>147</v>
      </c>
      <c r="I14" s="245" t="s">
        <v>148</v>
      </c>
      <c r="J14" s="245" t="s">
        <v>146</v>
      </c>
      <c r="K14" s="245" t="s">
        <v>149</v>
      </c>
      <c r="L14" s="245" t="s">
        <v>147</v>
      </c>
      <c r="M14" s="245" t="s">
        <v>148</v>
      </c>
      <c r="N14" s="245" t="s">
        <v>159</v>
      </c>
      <c r="O14" s="245" t="s">
        <v>161</v>
      </c>
      <c r="P14" s="246" t="s">
        <v>152</v>
      </c>
      <c r="Q14" s="247">
        <v>41639</v>
      </c>
      <c r="T14" s="38"/>
    </row>
    <row r="15" spans="1:20" s="37" customFormat="1" ht="14.25">
      <c r="A15" s="125" t="s">
        <v>144</v>
      </c>
      <c r="B15" s="296" t="s">
        <v>1094</v>
      </c>
      <c r="C15" s="127" t="s">
        <v>124</v>
      </c>
      <c r="D15" s="249"/>
      <c r="E15" s="31"/>
      <c r="F15" s="245" t="s">
        <v>154</v>
      </c>
      <c r="G15" s="245" t="s">
        <v>155</v>
      </c>
      <c r="H15" s="245" t="s">
        <v>147</v>
      </c>
      <c r="I15" s="245" t="s">
        <v>148</v>
      </c>
      <c r="J15" s="245" t="s">
        <v>154</v>
      </c>
      <c r="K15" s="245" t="s">
        <v>156</v>
      </c>
      <c r="L15" s="245" t="s">
        <v>147</v>
      </c>
      <c r="M15" s="245" t="s">
        <v>148</v>
      </c>
      <c r="N15" s="245" t="s">
        <v>159</v>
      </c>
      <c r="O15" s="245" t="s">
        <v>161</v>
      </c>
      <c r="P15" s="246" t="s">
        <v>152</v>
      </c>
      <c r="Q15" s="247">
        <v>41639</v>
      </c>
      <c r="T15" s="38"/>
    </row>
    <row r="16" spans="1:20" s="37" customFormat="1" ht="14.25">
      <c r="A16" s="125" t="s">
        <v>144</v>
      </c>
      <c r="B16" s="296" t="s">
        <v>1094</v>
      </c>
      <c r="C16" s="127" t="s">
        <v>845</v>
      </c>
      <c r="D16" s="249"/>
      <c r="E16" s="31"/>
      <c r="F16" s="245" t="s">
        <v>150</v>
      </c>
      <c r="G16" s="245" t="s">
        <v>211</v>
      </c>
      <c r="H16" s="245" t="s">
        <v>147</v>
      </c>
      <c r="I16" s="245" t="s">
        <v>148</v>
      </c>
      <c r="J16" s="245" t="s">
        <v>150</v>
      </c>
      <c r="K16" s="245" t="s">
        <v>151</v>
      </c>
      <c r="L16" s="245" t="s">
        <v>147</v>
      </c>
      <c r="M16" s="245" t="s">
        <v>148</v>
      </c>
      <c r="N16" s="245" t="s">
        <v>150</v>
      </c>
      <c r="O16" s="245" t="s">
        <v>151</v>
      </c>
      <c r="P16" s="248" t="s">
        <v>152</v>
      </c>
      <c r="Q16" s="247">
        <v>41639</v>
      </c>
      <c r="T16" s="38"/>
    </row>
    <row r="17" spans="1:20" s="37" customFormat="1" ht="14.25">
      <c r="A17" s="125" t="s">
        <v>144</v>
      </c>
      <c r="B17" s="296" t="s">
        <v>1094</v>
      </c>
      <c r="C17" s="127" t="s">
        <v>167</v>
      </c>
      <c r="D17" s="249"/>
      <c r="E17" s="31"/>
      <c r="F17" s="245" t="s">
        <v>154</v>
      </c>
      <c r="G17" s="245" t="s">
        <v>155</v>
      </c>
      <c r="H17" s="245" t="s">
        <v>147</v>
      </c>
      <c r="I17" s="245" t="s">
        <v>148</v>
      </c>
      <c r="J17" s="245" t="s">
        <v>154</v>
      </c>
      <c r="K17" s="245" t="s">
        <v>156</v>
      </c>
      <c r="L17" s="245" t="s">
        <v>147</v>
      </c>
      <c r="M17" s="245" t="s">
        <v>148</v>
      </c>
      <c r="N17" s="245" t="s">
        <v>159</v>
      </c>
      <c r="O17" s="245" t="s">
        <v>161</v>
      </c>
      <c r="P17" s="246" t="s">
        <v>152</v>
      </c>
      <c r="Q17" s="247">
        <v>41639</v>
      </c>
      <c r="T17" s="38"/>
    </row>
    <row r="18" spans="1:20" s="37" customFormat="1" ht="14.25">
      <c r="A18" s="125" t="s">
        <v>144</v>
      </c>
      <c r="B18" s="296" t="s">
        <v>1094</v>
      </c>
      <c r="C18" s="127" t="s">
        <v>795</v>
      </c>
      <c r="D18" s="249"/>
      <c r="E18" s="31"/>
      <c r="F18" s="245" t="s">
        <v>146</v>
      </c>
      <c r="G18" s="245" t="s">
        <v>158</v>
      </c>
      <c r="H18" s="245" t="s">
        <v>147</v>
      </c>
      <c r="I18" s="245" t="s">
        <v>148</v>
      </c>
      <c r="J18" s="245" t="s">
        <v>146</v>
      </c>
      <c r="K18" s="245" t="s">
        <v>149</v>
      </c>
      <c r="L18" s="245" t="s">
        <v>147</v>
      </c>
      <c r="M18" s="245" t="s">
        <v>148</v>
      </c>
      <c r="N18" s="245" t="s">
        <v>159</v>
      </c>
      <c r="O18" s="245" t="s">
        <v>161</v>
      </c>
      <c r="P18" s="246" t="s">
        <v>152</v>
      </c>
      <c r="Q18" s="247">
        <v>41639</v>
      </c>
      <c r="T18" s="38"/>
    </row>
    <row r="19" spans="1:20" s="37" customFormat="1" ht="14.25">
      <c r="A19" s="125" t="s">
        <v>144</v>
      </c>
      <c r="B19" s="296" t="s">
        <v>1094</v>
      </c>
      <c r="C19" s="127" t="s">
        <v>168</v>
      </c>
      <c r="D19" s="249"/>
      <c r="E19" s="31"/>
      <c r="F19" s="245" t="s">
        <v>146</v>
      </c>
      <c r="G19" s="245" t="s">
        <v>158</v>
      </c>
      <c r="H19" s="245" t="s">
        <v>147</v>
      </c>
      <c r="I19" s="245" t="s">
        <v>148</v>
      </c>
      <c r="J19" s="245" t="s">
        <v>146</v>
      </c>
      <c r="K19" s="245" t="s">
        <v>149</v>
      </c>
      <c r="L19" s="245" t="s">
        <v>147</v>
      </c>
      <c r="M19" s="245" t="s">
        <v>148</v>
      </c>
      <c r="N19" s="245" t="s">
        <v>159</v>
      </c>
      <c r="O19" s="245" t="s">
        <v>161</v>
      </c>
      <c r="P19" s="246" t="s">
        <v>152</v>
      </c>
      <c r="Q19" s="247">
        <v>41639</v>
      </c>
      <c r="T19" s="38"/>
    </row>
    <row r="20" spans="1:20" s="37" customFormat="1" ht="14.25">
      <c r="A20" s="125" t="s">
        <v>144</v>
      </c>
      <c r="B20" s="296" t="s">
        <v>1094</v>
      </c>
      <c r="C20" s="127" t="s">
        <v>164</v>
      </c>
      <c r="D20" s="249"/>
      <c r="E20" s="31"/>
      <c r="F20" s="245" t="s">
        <v>154</v>
      </c>
      <c r="G20" s="245" t="s">
        <v>155</v>
      </c>
      <c r="H20" s="245" t="s">
        <v>147</v>
      </c>
      <c r="I20" s="245" t="s">
        <v>148</v>
      </c>
      <c r="J20" s="245" t="s">
        <v>154</v>
      </c>
      <c r="K20" s="245" t="s">
        <v>860</v>
      </c>
      <c r="L20" s="245" t="s">
        <v>147</v>
      </c>
      <c r="M20" s="245" t="s">
        <v>148</v>
      </c>
      <c r="N20" s="245" t="s">
        <v>159</v>
      </c>
      <c r="O20" s="245" t="s">
        <v>161</v>
      </c>
      <c r="P20" s="246" t="s">
        <v>152</v>
      </c>
      <c r="Q20" s="247">
        <v>41639</v>
      </c>
      <c r="T20" s="38"/>
    </row>
    <row r="21" spans="1:20" s="37" customFormat="1" ht="14.25">
      <c r="A21" s="27" t="s">
        <v>144</v>
      </c>
      <c r="B21" s="296" t="s">
        <v>1094</v>
      </c>
      <c r="C21" s="29" t="s">
        <v>1423</v>
      </c>
      <c r="D21" s="30"/>
      <c r="E21" s="31"/>
      <c r="F21" s="34" t="s">
        <v>165</v>
      </c>
      <c r="G21" s="34" t="s">
        <v>291</v>
      </c>
      <c r="H21" s="34" t="s">
        <v>147</v>
      </c>
      <c r="I21" s="34" t="s">
        <v>148</v>
      </c>
      <c r="J21" s="34" t="s">
        <v>165</v>
      </c>
      <c r="K21" s="34" t="s">
        <v>224</v>
      </c>
      <c r="L21" s="34" t="s">
        <v>147</v>
      </c>
      <c r="M21" s="34" t="s">
        <v>148</v>
      </c>
      <c r="N21" s="34" t="s">
        <v>165</v>
      </c>
      <c r="O21" s="34" t="s">
        <v>224</v>
      </c>
      <c r="P21" s="35" t="s">
        <v>152</v>
      </c>
      <c r="Q21" s="224">
        <v>41639</v>
      </c>
      <c r="T21" s="38"/>
    </row>
    <row r="22" spans="1:20" s="37" customFormat="1" ht="14.25">
      <c r="A22" s="27" t="s">
        <v>1165</v>
      </c>
      <c r="B22" s="296" t="s">
        <v>1094</v>
      </c>
      <c r="C22" s="29" t="s">
        <v>157</v>
      </c>
      <c r="D22" s="30"/>
      <c r="E22" s="31"/>
      <c r="F22" s="34" t="s">
        <v>154</v>
      </c>
      <c r="G22" s="34" t="s">
        <v>154</v>
      </c>
      <c r="H22" s="34" t="s">
        <v>147</v>
      </c>
      <c r="I22" s="34" t="s">
        <v>1177</v>
      </c>
      <c r="J22" s="34" t="s">
        <v>154</v>
      </c>
      <c r="K22" s="34" t="s">
        <v>154</v>
      </c>
      <c r="L22" s="34" t="s">
        <v>147</v>
      </c>
      <c r="M22" s="34" t="s">
        <v>1177</v>
      </c>
      <c r="N22" s="34" t="s">
        <v>154</v>
      </c>
      <c r="O22" s="34" t="s">
        <v>154</v>
      </c>
      <c r="P22" s="35" t="s">
        <v>152</v>
      </c>
      <c r="Q22" s="224">
        <v>41639</v>
      </c>
      <c r="T22" s="38"/>
    </row>
    <row r="23" spans="1:20" s="37" customFormat="1" ht="14.25">
      <c r="A23" s="27" t="s">
        <v>1165</v>
      </c>
      <c r="B23" s="296" t="s">
        <v>1094</v>
      </c>
      <c r="C23" s="29" t="s">
        <v>124</v>
      </c>
      <c r="D23" s="30"/>
      <c r="E23" s="31"/>
      <c r="F23" s="34" t="s">
        <v>154</v>
      </c>
      <c r="G23" s="34" t="s">
        <v>154</v>
      </c>
      <c r="H23" s="34" t="s">
        <v>147</v>
      </c>
      <c r="I23" s="34" t="s">
        <v>1177</v>
      </c>
      <c r="J23" s="34" t="s">
        <v>154</v>
      </c>
      <c r="K23" s="34" t="s">
        <v>154</v>
      </c>
      <c r="L23" s="34" t="s">
        <v>147</v>
      </c>
      <c r="M23" s="34" t="s">
        <v>1177</v>
      </c>
      <c r="N23" s="34" t="s">
        <v>154</v>
      </c>
      <c r="O23" s="34" t="s">
        <v>154</v>
      </c>
      <c r="P23" s="35" t="s">
        <v>152</v>
      </c>
      <c r="Q23" s="224">
        <v>41639</v>
      </c>
      <c r="T23" s="38"/>
    </row>
    <row r="24" spans="1:20" s="37" customFormat="1" ht="14.25">
      <c r="A24" s="27" t="s">
        <v>1165</v>
      </c>
      <c r="B24" s="296" t="s">
        <v>1094</v>
      </c>
      <c r="C24" s="29" t="s">
        <v>169</v>
      </c>
      <c r="D24" s="30"/>
      <c r="E24" s="31"/>
      <c r="F24" s="34" t="s">
        <v>154</v>
      </c>
      <c r="G24" s="34" t="s">
        <v>154</v>
      </c>
      <c r="H24" s="34" t="s">
        <v>147</v>
      </c>
      <c r="I24" s="34" t="s">
        <v>1177</v>
      </c>
      <c r="J24" s="34" t="s">
        <v>154</v>
      </c>
      <c r="K24" s="34" t="s">
        <v>154</v>
      </c>
      <c r="L24" s="34" t="s">
        <v>147</v>
      </c>
      <c r="M24" s="34" t="s">
        <v>1177</v>
      </c>
      <c r="N24" s="34" t="s">
        <v>154</v>
      </c>
      <c r="O24" s="34" t="s">
        <v>154</v>
      </c>
      <c r="P24" s="35" t="s">
        <v>152</v>
      </c>
      <c r="Q24" s="224">
        <v>41639</v>
      </c>
      <c r="T24" s="38"/>
    </row>
    <row r="25" spans="1:20" s="37" customFormat="1" ht="14.25">
      <c r="A25" s="27" t="s">
        <v>1165</v>
      </c>
      <c r="B25" s="296" t="s">
        <v>1094</v>
      </c>
      <c r="C25" s="29" t="s">
        <v>166</v>
      </c>
      <c r="D25" s="30"/>
      <c r="E25" s="31"/>
      <c r="F25" s="34" t="s">
        <v>150</v>
      </c>
      <c r="G25" s="34" t="s">
        <v>1224</v>
      </c>
      <c r="H25" s="34" t="s">
        <v>147</v>
      </c>
      <c r="I25" s="34" t="s">
        <v>1177</v>
      </c>
      <c r="J25" s="34" t="s">
        <v>150</v>
      </c>
      <c r="K25" s="34" t="s">
        <v>1224</v>
      </c>
      <c r="L25" s="34" t="s">
        <v>147</v>
      </c>
      <c r="M25" s="34" t="s">
        <v>1177</v>
      </c>
      <c r="N25" s="34" t="s">
        <v>150</v>
      </c>
      <c r="O25" s="34" t="s">
        <v>1224</v>
      </c>
      <c r="P25" s="35" t="s">
        <v>152</v>
      </c>
      <c r="Q25" s="224">
        <v>41639</v>
      </c>
      <c r="T25" s="38"/>
    </row>
    <row r="26" spans="1:20" s="37" customFormat="1" ht="14.25">
      <c r="A26" s="27" t="s">
        <v>1165</v>
      </c>
      <c r="B26" s="296" t="s">
        <v>1094</v>
      </c>
      <c r="C26" s="29" t="s">
        <v>167</v>
      </c>
      <c r="D26" s="30"/>
      <c r="E26" s="31"/>
      <c r="F26" s="34" t="s">
        <v>154</v>
      </c>
      <c r="G26" s="34" t="s">
        <v>154</v>
      </c>
      <c r="H26" s="34" t="s">
        <v>147</v>
      </c>
      <c r="I26" s="34" t="s">
        <v>1177</v>
      </c>
      <c r="J26" s="34" t="s">
        <v>154</v>
      </c>
      <c r="K26" s="34" t="s">
        <v>154</v>
      </c>
      <c r="L26" s="34" t="s">
        <v>147</v>
      </c>
      <c r="M26" s="34" t="s">
        <v>1177</v>
      </c>
      <c r="N26" s="34" t="s">
        <v>154</v>
      </c>
      <c r="O26" s="34" t="s">
        <v>154</v>
      </c>
      <c r="P26" s="35" t="s">
        <v>152</v>
      </c>
      <c r="Q26" s="224">
        <v>41639</v>
      </c>
      <c r="T26" s="38"/>
    </row>
    <row r="27" spans="1:20" s="37" customFormat="1" ht="14.25">
      <c r="A27" s="27" t="s">
        <v>1165</v>
      </c>
      <c r="B27" s="296" t="s">
        <v>1094</v>
      </c>
      <c r="C27" s="29" t="s">
        <v>42</v>
      </c>
      <c r="D27" s="30"/>
      <c r="E27" s="31"/>
      <c r="F27" s="34" t="s">
        <v>159</v>
      </c>
      <c r="G27" s="34" t="s">
        <v>1176</v>
      </c>
      <c r="H27" s="34" t="s">
        <v>147</v>
      </c>
      <c r="I27" s="34" t="s">
        <v>1177</v>
      </c>
      <c r="J27" s="34" t="s">
        <v>159</v>
      </c>
      <c r="K27" s="34" t="s">
        <v>1178</v>
      </c>
      <c r="L27" s="34" t="s">
        <v>147</v>
      </c>
      <c r="M27" s="34" t="s">
        <v>1177</v>
      </c>
      <c r="N27" s="34" t="s">
        <v>159</v>
      </c>
      <c r="O27" s="34" t="s">
        <v>1178</v>
      </c>
      <c r="P27" s="35" t="s">
        <v>1166</v>
      </c>
      <c r="Q27" s="224">
        <v>41639</v>
      </c>
      <c r="T27" s="38"/>
    </row>
    <row r="28" spans="1:20" s="37" customFormat="1" ht="14.25">
      <c r="A28" s="27" t="s">
        <v>1165</v>
      </c>
      <c r="B28" s="296" t="s">
        <v>1094</v>
      </c>
      <c r="C28" s="29" t="s">
        <v>795</v>
      </c>
      <c r="D28" s="30"/>
      <c r="E28" s="31"/>
      <c r="F28" s="34" t="s">
        <v>146</v>
      </c>
      <c r="G28" s="34" t="s">
        <v>1179</v>
      </c>
      <c r="H28" s="34" t="s">
        <v>147</v>
      </c>
      <c r="I28" s="34" t="s">
        <v>1177</v>
      </c>
      <c r="J28" s="34" t="s">
        <v>146</v>
      </c>
      <c r="K28" s="34" t="s">
        <v>1179</v>
      </c>
      <c r="L28" s="34" t="s">
        <v>147</v>
      </c>
      <c r="M28" s="34" t="s">
        <v>1177</v>
      </c>
      <c r="N28" s="34" t="s">
        <v>146</v>
      </c>
      <c r="O28" s="34" t="s">
        <v>1212</v>
      </c>
      <c r="P28" s="35" t="s">
        <v>152</v>
      </c>
      <c r="Q28" s="224">
        <v>41639</v>
      </c>
      <c r="T28" s="38"/>
    </row>
    <row r="29" spans="1:20" s="37" customFormat="1" ht="14.25">
      <c r="A29" s="27" t="s">
        <v>1165</v>
      </c>
      <c r="B29" s="296" t="s">
        <v>1094</v>
      </c>
      <c r="C29" s="29" t="s">
        <v>1423</v>
      </c>
      <c r="D29" s="30"/>
      <c r="E29" s="31"/>
      <c r="F29" s="34" t="s">
        <v>165</v>
      </c>
      <c r="G29" s="34" t="s">
        <v>1210</v>
      </c>
      <c r="H29" s="34" t="s">
        <v>147</v>
      </c>
      <c r="I29" s="34" t="s">
        <v>1424</v>
      </c>
      <c r="J29" s="34" t="s">
        <v>165</v>
      </c>
      <c r="K29" s="34" t="s">
        <v>1210</v>
      </c>
      <c r="L29" s="34" t="s">
        <v>147</v>
      </c>
      <c r="M29" s="34" t="s">
        <v>1424</v>
      </c>
      <c r="N29" s="34" t="s">
        <v>165</v>
      </c>
      <c r="O29" s="34" t="s">
        <v>1210</v>
      </c>
      <c r="P29" s="35" t="s">
        <v>152</v>
      </c>
      <c r="Q29" s="224">
        <v>41639</v>
      </c>
      <c r="T29" s="38"/>
    </row>
    <row r="30" spans="1:20" s="37" customFormat="1" ht="14.25">
      <c r="A30" s="27" t="s">
        <v>1165</v>
      </c>
      <c r="B30" s="296" t="s">
        <v>1094</v>
      </c>
      <c r="C30" s="29" t="s">
        <v>45</v>
      </c>
      <c r="D30" s="30"/>
      <c r="E30" s="31"/>
      <c r="F30" s="34" t="s">
        <v>159</v>
      </c>
      <c r="G30" s="34" t="s">
        <v>1176</v>
      </c>
      <c r="H30" s="34" t="s">
        <v>147</v>
      </c>
      <c r="I30" s="34" t="s">
        <v>1177</v>
      </c>
      <c r="J30" s="34" t="s">
        <v>159</v>
      </c>
      <c r="K30" s="34" t="s">
        <v>1178</v>
      </c>
      <c r="L30" s="34" t="s">
        <v>147</v>
      </c>
      <c r="M30" s="34" t="s">
        <v>1177</v>
      </c>
      <c r="N30" s="34" t="s">
        <v>159</v>
      </c>
      <c r="O30" s="34" t="s">
        <v>1178</v>
      </c>
      <c r="P30" s="35" t="s">
        <v>1166</v>
      </c>
      <c r="Q30" s="224">
        <v>41639</v>
      </c>
      <c r="T30" s="38">
        <v>40178</v>
      </c>
    </row>
    <row r="31" spans="1:20" s="37" customFormat="1" ht="14.25">
      <c r="A31" s="27" t="s">
        <v>1165</v>
      </c>
      <c r="B31" s="296" t="s">
        <v>1094</v>
      </c>
      <c r="C31" s="29" t="s">
        <v>168</v>
      </c>
      <c r="D31" s="30"/>
      <c r="E31" s="31"/>
      <c r="F31" s="34" t="s">
        <v>154</v>
      </c>
      <c r="G31" s="34" t="s">
        <v>154</v>
      </c>
      <c r="H31" s="34" t="s">
        <v>147</v>
      </c>
      <c r="I31" s="34" t="s">
        <v>1177</v>
      </c>
      <c r="J31" s="34" t="s">
        <v>154</v>
      </c>
      <c r="K31" s="34" t="s">
        <v>154</v>
      </c>
      <c r="L31" s="34" t="s">
        <v>147</v>
      </c>
      <c r="M31" s="34" t="s">
        <v>1177</v>
      </c>
      <c r="N31" s="34" t="s">
        <v>154</v>
      </c>
      <c r="O31" s="34" t="s">
        <v>154</v>
      </c>
      <c r="P31" s="35" t="s">
        <v>152</v>
      </c>
      <c r="Q31" s="224">
        <v>41639</v>
      </c>
      <c r="T31" s="38">
        <v>40178</v>
      </c>
    </row>
    <row r="32" spans="1:20" s="37" customFormat="1" ht="14.25">
      <c r="A32" s="27" t="s">
        <v>1165</v>
      </c>
      <c r="B32" s="296" t="s">
        <v>1094</v>
      </c>
      <c r="C32" s="29" t="s">
        <v>153</v>
      </c>
      <c r="D32" s="30"/>
      <c r="E32" s="31"/>
      <c r="F32" s="34" t="s">
        <v>154</v>
      </c>
      <c r="G32" s="34" t="s">
        <v>154</v>
      </c>
      <c r="H32" s="34" t="s">
        <v>147</v>
      </c>
      <c r="I32" s="34" t="s">
        <v>1177</v>
      </c>
      <c r="J32" s="34" t="s">
        <v>154</v>
      </c>
      <c r="K32" s="34" t="s">
        <v>154</v>
      </c>
      <c r="L32" s="34" t="s">
        <v>147</v>
      </c>
      <c r="M32" s="34" t="s">
        <v>1177</v>
      </c>
      <c r="N32" s="34" t="s">
        <v>154</v>
      </c>
      <c r="O32" s="34" t="s">
        <v>154</v>
      </c>
      <c r="P32" s="35" t="s">
        <v>152</v>
      </c>
      <c r="Q32" s="224">
        <v>41639</v>
      </c>
      <c r="T32" s="38"/>
    </row>
    <row r="33" spans="1:20" s="37" customFormat="1" ht="14.25">
      <c r="A33" s="27" t="s">
        <v>1165</v>
      </c>
      <c r="B33" s="296" t="s">
        <v>1094</v>
      </c>
      <c r="C33" s="29" t="s">
        <v>145</v>
      </c>
      <c r="D33" s="30"/>
      <c r="E33" s="31"/>
      <c r="F33" s="34" t="s">
        <v>154</v>
      </c>
      <c r="G33" s="34" t="s">
        <v>154</v>
      </c>
      <c r="H33" s="34" t="s">
        <v>147</v>
      </c>
      <c r="I33" s="34" t="s">
        <v>1177</v>
      </c>
      <c r="J33" s="34" t="s">
        <v>154</v>
      </c>
      <c r="K33" s="34" t="s">
        <v>154</v>
      </c>
      <c r="L33" s="34" t="s">
        <v>147</v>
      </c>
      <c r="M33" s="34" t="s">
        <v>1177</v>
      </c>
      <c r="N33" s="34" t="s">
        <v>154</v>
      </c>
      <c r="O33" s="34" t="s">
        <v>1180</v>
      </c>
      <c r="P33" s="35" t="s">
        <v>152</v>
      </c>
      <c r="Q33" s="224">
        <v>41639</v>
      </c>
      <c r="T33" s="38"/>
    </row>
    <row r="34" spans="1:20" s="37" customFormat="1" ht="14.25">
      <c r="A34" s="27" t="s">
        <v>1165</v>
      </c>
      <c r="B34" s="296" t="s">
        <v>1094</v>
      </c>
      <c r="C34" s="29" t="s">
        <v>162</v>
      </c>
      <c r="D34" s="30"/>
      <c r="E34" s="31"/>
      <c r="F34" s="34" t="s">
        <v>146</v>
      </c>
      <c r="G34" s="34" t="s">
        <v>1179</v>
      </c>
      <c r="H34" s="34" t="s">
        <v>147</v>
      </c>
      <c r="I34" s="34" t="s">
        <v>1177</v>
      </c>
      <c r="J34" s="34" t="s">
        <v>146</v>
      </c>
      <c r="K34" s="34" t="s">
        <v>1179</v>
      </c>
      <c r="L34" s="34" t="s">
        <v>147</v>
      </c>
      <c r="M34" s="34" t="s">
        <v>1177</v>
      </c>
      <c r="N34" s="34" t="s">
        <v>146</v>
      </c>
      <c r="O34" s="34" t="s">
        <v>1179</v>
      </c>
      <c r="P34" s="35" t="s">
        <v>152</v>
      </c>
      <c r="Q34" s="224">
        <v>41639</v>
      </c>
      <c r="T34" s="38"/>
    </row>
    <row r="35" spans="1:20" s="37" customFormat="1" ht="14.25">
      <c r="A35" s="27" t="s">
        <v>1165</v>
      </c>
      <c r="B35" s="296" t="s">
        <v>1094</v>
      </c>
      <c r="C35" s="29" t="s">
        <v>164</v>
      </c>
      <c r="D35" s="30"/>
      <c r="E35" s="31"/>
      <c r="F35" s="34" t="s">
        <v>154</v>
      </c>
      <c r="G35" s="34" t="s">
        <v>154</v>
      </c>
      <c r="H35" s="34" t="s">
        <v>147</v>
      </c>
      <c r="I35" s="34" t="s">
        <v>1177</v>
      </c>
      <c r="J35" s="34" t="s">
        <v>154</v>
      </c>
      <c r="K35" s="34" t="s">
        <v>154</v>
      </c>
      <c r="L35" s="34" t="s">
        <v>147</v>
      </c>
      <c r="M35" s="34" t="s">
        <v>1177</v>
      </c>
      <c r="N35" s="34" t="s">
        <v>154</v>
      </c>
      <c r="O35" s="34" t="s">
        <v>154</v>
      </c>
      <c r="P35" s="35" t="s">
        <v>152</v>
      </c>
      <c r="Q35" s="224">
        <v>41639</v>
      </c>
      <c r="T35" s="38"/>
    </row>
    <row r="36" spans="1:20" s="37" customFormat="1" ht="14.25">
      <c r="A36" s="27" t="s">
        <v>1165</v>
      </c>
      <c r="B36" s="124" t="s">
        <v>1094</v>
      </c>
      <c r="C36" s="29" t="s">
        <v>96</v>
      </c>
      <c r="D36" s="30"/>
      <c r="E36" s="31"/>
      <c r="F36" s="34" t="s">
        <v>165</v>
      </c>
      <c r="G36" s="34" t="s">
        <v>1210</v>
      </c>
      <c r="H36" s="34" t="s">
        <v>147</v>
      </c>
      <c r="I36" s="34" t="s">
        <v>1424</v>
      </c>
      <c r="J36" s="34" t="s">
        <v>165</v>
      </c>
      <c r="K36" s="34" t="s">
        <v>1210</v>
      </c>
      <c r="L36" s="34" t="s">
        <v>147</v>
      </c>
      <c r="M36" s="34" t="s">
        <v>1424</v>
      </c>
      <c r="N36" s="34" t="s">
        <v>165</v>
      </c>
      <c r="O36" s="34" t="s">
        <v>1210</v>
      </c>
      <c r="P36" s="35" t="s">
        <v>152</v>
      </c>
      <c r="Q36" s="224">
        <v>41639</v>
      </c>
      <c r="T36" s="38"/>
    </row>
    <row r="37" spans="1:20" s="17" customFormat="1" ht="15" customHeight="1">
      <c r="A37" s="809" t="s">
        <v>134</v>
      </c>
      <c r="B37" s="294"/>
      <c r="C37" s="811" t="s">
        <v>171</v>
      </c>
      <c r="D37" s="811"/>
      <c r="E37" s="192"/>
      <c r="F37" s="191"/>
      <c r="G37" s="191"/>
      <c r="H37" s="810" t="s">
        <v>136</v>
      </c>
      <c r="I37" s="810"/>
      <c r="J37" s="810"/>
      <c r="K37" s="810"/>
      <c r="L37" s="810" t="s">
        <v>137</v>
      </c>
      <c r="M37" s="810"/>
      <c r="N37" s="810"/>
      <c r="O37" s="810"/>
      <c r="P37" s="809" t="s">
        <v>138</v>
      </c>
      <c r="Q37" s="812" t="s">
        <v>139</v>
      </c>
      <c r="T37" s="26"/>
    </row>
    <row r="38" spans="1:20" s="17" customFormat="1" ht="15">
      <c r="A38" s="809"/>
      <c r="B38" s="294"/>
      <c r="C38" s="811"/>
      <c r="D38" s="811"/>
      <c r="E38" s="192"/>
      <c r="F38" s="810" t="s">
        <v>39</v>
      </c>
      <c r="G38" s="810"/>
      <c r="H38" s="810" t="s">
        <v>140</v>
      </c>
      <c r="I38" s="810"/>
      <c r="J38" s="810" t="s">
        <v>141</v>
      </c>
      <c r="K38" s="810"/>
      <c r="L38" s="810" t="s">
        <v>140</v>
      </c>
      <c r="M38" s="810"/>
      <c r="N38" s="810" t="s">
        <v>141</v>
      </c>
      <c r="O38" s="810"/>
      <c r="P38" s="809"/>
      <c r="Q38" s="812"/>
      <c r="T38" s="26"/>
    </row>
    <row r="39" spans="1:20" s="17" customFormat="1" ht="15">
      <c r="A39" s="809"/>
      <c r="B39" s="294"/>
      <c r="C39" s="811"/>
      <c r="D39" s="811"/>
      <c r="E39" s="192"/>
      <c r="F39" s="810" t="s">
        <v>142</v>
      </c>
      <c r="G39" s="810"/>
      <c r="H39" s="810" t="s">
        <v>142</v>
      </c>
      <c r="I39" s="810"/>
      <c r="J39" s="810" t="s">
        <v>142</v>
      </c>
      <c r="K39" s="810"/>
      <c r="L39" s="810" t="s">
        <v>142</v>
      </c>
      <c r="M39" s="810"/>
      <c r="N39" s="810" t="s">
        <v>142</v>
      </c>
      <c r="O39" s="810"/>
      <c r="P39" s="809"/>
      <c r="Q39" s="812"/>
      <c r="T39" s="26"/>
    </row>
    <row r="40" spans="1:20" s="17" customFormat="1" ht="15">
      <c r="A40" s="809"/>
      <c r="B40" s="294"/>
      <c r="C40" s="811"/>
      <c r="D40" s="811"/>
      <c r="E40" s="192"/>
      <c r="F40" s="191" t="s">
        <v>143</v>
      </c>
      <c r="G40" s="191" t="s">
        <v>134</v>
      </c>
      <c r="H40" s="258" t="s">
        <v>143</v>
      </c>
      <c r="I40" s="258" t="s">
        <v>134</v>
      </c>
      <c r="J40" s="258" t="s">
        <v>143</v>
      </c>
      <c r="K40" s="258" t="s">
        <v>134</v>
      </c>
      <c r="L40" s="258" t="s">
        <v>143</v>
      </c>
      <c r="M40" s="258" t="s">
        <v>134</v>
      </c>
      <c r="N40" s="258" t="s">
        <v>143</v>
      </c>
      <c r="O40" s="258" t="s">
        <v>134</v>
      </c>
      <c r="P40" s="809"/>
      <c r="Q40" s="812"/>
      <c r="T40" s="26"/>
    </row>
    <row r="41" spans="1:20" s="37" customFormat="1" ht="14.25">
      <c r="A41" s="27" t="s">
        <v>144</v>
      </c>
      <c r="B41" s="296" t="s">
        <v>1095</v>
      </c>
      <c r="C41" s="29" t="s">
        <v>172</v>
      </c>
      <c r="D41" s="30"/>
      <c r="E41" s="31"/>
      <c r="F41" s="34" t="s">
        <v>165</v>
      </c>
      <c r="G41" s="34" t="s">
        <v>917</v>
      </c>
      <c r="H41" s="34" t="s">
        <v>147</v>
      </c>
      <c r="I41" s="34" t="s">
        <v>148</v>
      </c>
      <c r="J41" s="34" t="s">
        <v>165</v>
      </c>
      <c r="K41" s="34" t="s">
        <v>224</v>
      </c>
      <c r="L41" s="34" t="s">
        <v>147</v>
      </c>
      <c r="M41" s="34" t="s">
        <v>148</v>
      </c>
      <c r="N41" s="34" t="s">
        <v>165</v>
      </c>
      <c r="O41" s="34" t="s">
        <v>917</v>
      </c>
      <c r="P41" s="35" t="s">
        <v>152</v>
      </c>
      <c r="Q41" s="224">
        <v>41639</v>
      </c>
      <c r="T41" s="38"/>
    </row>
    <row r="42" spans="1:20" s="37" customFormat="1" ht="14.25">
      <c r="A42" s="27" t="s">
        <v>144</v>
      </c>
      <c r="B42" s="296" t="s">
        <v>1095</v>
      </c>
      <c r="C42" s="39" t="s">
        <v>173</v>
      </c>
      <c r="D42" s="30"/>
      <c r="E42" s="31"/>
      <c r="F42" s="34" t="s">
        <v>165</v>
      </c>
      <c r="G42" s="34" t="s">
        <v>917</v>
      </c>
      <c r="H42" s="34" t="s">
        <v>147</v>
      </c>
      <c r="I42" s="34" t="s">
        <v>148</v>
      </c>
      <c r="J42" s="34" t="s">
        <v>165</v>
      </c>
      <c r="K42" s="34" t="s">
        <v>224</v>
      </c>
      <c r="L42" s="34" t="s">
        <v>147</v>
      </c>
      <c r="M42" s="34" t="s">
        <v>148</v>
      </c>
      <c r="N42" s="34" t="s">
        <v>165</v>
      </c>
      <c r="O42" s="34" t="s">
        <v>224</v>
      </c>
      <c r="P42" s="35" t="s">
        <v>152</v>
      </c>
      <c r="Q42" s="224">
        <v>41639</v>
      </c>
      <c r="T42" s="38"/>
    </row>
    <row r="43" spans="1:20" s="37" customFormat="1" ht="14.25">
      <c r="A43" s="27" t="s">
        <v>1165</v>
      </c>
      <c r="B43" s="296" t="s">
        <v>1095</v>
      </c>
      <c r="C43" s="29" t="s">
        <v>174</v>
      </c>
      <c r="D43" s="30"/>
      <c r="E43" s="31"/>
      <c r="F43" s="34" t="s">
        <v>165</v>
      </c>
      <c r="G43" s="34" t="s">
        <v>1577</v>
      </c>
      <c r="H43" s="34" t="s">
        <v>147</v>
      </c>
      <c r="I43" s="34" t="s">
        <v>1177</v>
      </c>
      <c r="J43" s="34" t="s">
        <v>165</v>
      </c>
      <c r="K43" s="34" t="s">
        <v>1577</v>
      </c>
      <c r="L43" s="34" t="s">
        <v>147</v>
      </c>
      <c r="M43" s="34" t="s">
        <v>1177</v>
      </c>
      <c r="N43" s="34" t="s">
        <v>165</v>
      </c>
      <c r="O43" s="34" t="s">
        <v>1577</v>
      </c>
      <c r="P43" s="35" t="s">
        <v>209</v>
      </c>
      <c r="Q43" s="224">
        <v>41639</v>
      </c>
      <c r="T43" s="38"/>
    </row>
    <row r="44" spans="1:20" s="37" customFormat="1" ht="14.25">
      <c r="A44" s="27" t="s">
        <v>1165</v>
      </c>
      <c r="B44" s="296" t="s">
        <v>1095</v>
      </c>
      <c r="C44" s="29" t="s">
        <v>175</v>
      </c>
      <c r="D44" s="30"/>
      <c r="E44" s="31"/>
      <c r="F44" s="34" t="s">
        <v>170</v>
      </c>
      <c r="G44" s="34" t="s">
        <v>1184</v>
      </c>
      <c r="H44" s="34" t="s">
        <v>147</v>
      </c>
      <c r="I44" s="34" t="s">
        <v>1182</v>
      </c>
      <c r="J44" s="34" t="s">
        <v>170</v>
      </c>
      <c r="K44" s="34" t="s">
        <v>1184</v>
      </c>
      <c r="L44" s="34" t="s">
        <v>147</v>
      </c>
      <c r="M44" s="34" t="s">
        <v>1182</v>
      </c>
      <c r="N44" s="34" t="s">
        <v>170</v>
      </c>
      <c r="O44" s="34" t="s">
        <v>1184</v>
      </c>
      <c r="P44" s="35" t="s">
        <v>1166</v>
      </c>
      <c r="Q44" s="224">
        <v>41639</v>
      </c>
      <c r="T44" s="38"/>
    </row>
    <row r="45" spans="1:20" s="37" customFormat="1" ht="14.25">
      <c r="A45" s="27" t="s">
        <v>1165</v>
      </c>
      <c r="B45" s="124" t="s">
        <v>1095</v>
      </c>
      <c r="C45" s="29" t="s">
        <v>1747</v>
      </c>
      <c r="D45" s="30"/>
      <c r="E45" s="31"/>
      <c r="F45" s="34" t="s">
        <v>165</v>
      </c>
      <c r="G45" s="34" t="s">
        <v>1192</v>
      </c>
      <c r="H45" s="34" t="s">
        <v>147</v>
      </c>
      <c r="I45" s="34" t="s">
        <v>1748</v>
      </c>
      <c r="J45" s="34" t="s">
        <v>165</v>
      </c>
      <c r="K45" s="34" t="s">
        <v>1192</v>
      </c>
      <c r="L45" s="34" t="s">
        <v>147</v>
      </c>
      <c r="M45" s="34" t="s">
        <v>1748</v>
      </c>
      <c r="N45" s="34" t="s">
        <v>165</v>
      </c>
      <c r="O45" s="34" t="s">
        <v>1192</v>
      </c>
      <c r="P45" s="35" t="s">
        <v>152</v>
      </c>
      <c r="Q45" s="224">
        <v>41639</v>
      </c>
      <c r="T45" s="38"/>
    </row>
    <row r="46" spans="1:20" s="37" customFormat="1" ht="14.25">
      <c r="A46" s="27" t="s">
        <v>1165</v>
      </c>
      <c r="B46" s="124" t="s">
        <v>1095</v>
      </c>
      <c r="C46" s="29" t="s">
        <v>1749</v>
      </c>
      <c r="D46" s="30"/>
      <c r="E46" s="31"/>
      <c r="F46" s="34" t="s">
        <v>165</v>
      </c>
      <c r="G46" s="34" t="s">
        <v>1192</v>
      </c>
      <c r="H46" s="34" t="s">
        <v>147</v>
      </c>
      <c r="I46" s="34" t="s">
        <v>1748</v>
      </c>
      <c r="J46" s="34" t="s">
        <v>165</v>
      </c>
      <c r="K46" s="34" t="s">
        <v>1192</v>
      </c>
      <c r="L46" s="34" t="s">
        <v>147</v>
      </c>
      <c r="M46" s="34" t="s">
        <v>1748</v>
      </c>
      <c r="N46" s="34" t="s">
        <v>165</v>
      </c>
      <c r="O46" s="34" t="s">
        <v>1192</v>
      </c>
      <c r="P46" s="35" t="s">
        <v>152</v>
      </c>
      <c r="Q46" s="224">
        <v>41639</v>
      </c>
      <c r="T46" s="38"/>
    </row>
    <row r="47" spans="1:20" s="37" customFormat="1" ht="15" customHeight="1">
      <c r="A47" s="809" t="s">
        <v>134</v>
      </c>
      <c r="B47" s="294"/>
      <c r="C47" s="811" t="s">
        <v>178</v>
      </c>
      <c r="D47" s="811"/>
      <c r="E47" s="192"/>
      <c r="F47" s="191"/>
      <c r="G47" s="191"/>
      <c r="H47" s="810" t="s">
        <v>136</v>
      </c>
      <c r="I47" s="810"/>
      <c r="J47" s="810"/>
      <c r="K47" s="810"/>
      <c r="L47" s="810" t="s">
        <v>137</v>
      </c>
      <c r="M47" s="810"/>
      <c r="N47" s="810"/>
      <c r="O47" s="810"/>
      <c r="P47" s="809" t="s">
        <v>138</v>
      </c>
      <c r="Q47" s="812" t="s">
        <v>139</v>
      </c>
      <c r="T47" s="38"/>
    </row>
    <row r="48" spans="1:20" s="37" customFormat="1" ht="15">
      <c r="A48" s="809"/>
      <c r="B48" s="294"/>
      <c r="C48" s="811"/>
      <c r="D48" s="811"/>
      <c r="E48" s="192"/>
      <c r="F48" s="810" t="s">
        <v>39</v>
      </c>
      <c r="G48" s="810"/>
      <c r="H48" s="810" t="s">
        <v>140</v>
      </c>
      <c r="I48" s="810"/>
      <c r="J48" s="810" t="s">
        <v>141</v>
      </c>
      <c r="K48" s="810"/>
      <c r="L48" s="810" t="s">
        <v>140</v>
      </c>
      <c r="M48" s="810"/>
      <c r="N48" s="810" t="s">
        <v>141</v>
      </c>
      <c r="O48" s="810"/>
      <c r="P48" s="809"/>
      <c r="Q48" s="812"/>
      <c r="T48" s="38"/>
    </row>
    <row r="49" spans="1:20" s="37" customFormat="1" ht="15">
      <c r="A49" s="809"/>
      <c r="B49" s="294"/>
      <c r="C49" s="811"/>
      <c r="D49" s="811"/>
      <c r="E49" s="192"/>
      <c r="F49" s="810" t="s">
        <v>142</v>
      </c>
      <c r="G49" s="810"/>
      <c r="H49" s="810" t="s">
        <v>142</v>
      </c>
      <c r="I49" s="810"/>
      <c r="J49" s="810" t="s">
        <v>142</v>
      </c>
      <c r="K49" s="810"/>
      <c r="L49" s="810" t="s">
        <v>142</v>
      </c>
      <c r="M49" s="810"/>
      <c r="N49" s="810" t="s">
        <v>142</v>
      </c>
      <c r="O49" s="810"/>
      <c r="P49" s="809"/>
      <c r="Q49" s="812"/>
      <c r="T49" s="38"/>
    </row>
    <row r="50" spans="1:20" s="37" customFormat="1" ht="15">
      <c r="A50" s="809"/>
      <c r="B50" s="294"/>
      <c r="C50" s="811"/>
      <c r="D50" s="811"/>
      <c r="E50" s="192"/>
      <c r="F50" s="191" t="s">
        <v>143</v>
      </c>
      <c r="G50" s="191" t="s">
        <v>134</v>
      </c>
      <c r="H50" s="191" t="s">
        <v>143</v>
      </c>
      <c r="I50" s="191" t="s">
        <v>134</v>
      </c>
      <c r="J50" s="191" t="s">
        <v>143</v>
      </c>
      <c r="K50" s="191" t="s">
        <v>134</v>
      </c>
      <c r="L50" s="191" t="s">
        <v>143</v>
      </c>
      <c r="M50" s="191" t="s">
        <v>134</v>
      </c>
      <c r="N50" s="191" t="s">
        <v>143</v>
      </c>
      <c r="O50" s="191" t="s">
        <v>134</v>
      </c>
      <c r="P50" s="809"/>
      <c r="Q50" s="812"/>
      <c r="T50" s="38"/>
    </row>
    <row r="51" spans="1:20" s="37" customFormat="1" ht="14.25">
      <c r="A51" s="27" t="s">
        <v>1165</v>
      </c>
      <c r="B51" s="296" t="s">
        <v>1096</v>
      </c>
      <c r="C51" s="39" t="s">
        <v>179</v>
      </c>
      <c r="D51" s="30"/>
      <c r="E51" s="31"/>
      <c r="F51" s="34" t="s">
        <v>216</v>
      </c>
      <c r="G51" s="34" t="s">
        <v>1189</v>
      </c>
      <c r="H51" s="34" t="s">
        <v>147</v>
      </c>
      <c r="I51" s="34" t="s">
        <v>1182</v>
      </c>
      <c r="J51" s="34" t="s">
        <v>216</v>
      </c>
      <c r="K51" s="34" t="s">
        <v>1189</v>
      </c>
      <c r="L51" s="34" t="s">
        <v>147</v>
      </c>
      <c r="M51" s="34" t="s">
        <v>1182</v>
      </c>
      <c r="N51" s="34" t="s">
        <v>216</v>
      </c>
      <c r="O51" s="34" t="s">
        <v>1189</v>
      </c>
      <c r="P51" s="35" t="s">
        <v>152</v>
      </c>
      <c r="Q51" s="224">
        <v>41639</v>
      </c>
      <c r="T51" s="38"/>
    </row>
    <row r="52" spans="1:20" s="17" customFormat="1" ht="15" customHeight="1">
      <c r="A52" s="27" t="s">
        <v>1165</v>
      </c>
      <c r="B52" s="296" t="s">
        <v>1096</v>
      </c>
      <c r="C52" s="29" t="s">
        <v>1129</v>
      </c>
      <c r="D52" s="30"/>
      <c r="E52" s="31"/>
      <c r="F52" s="34" t="s">
        <v>191</v>
      </c>
      <c r="G52" s="34" t="s">
        <v>1185</v>
      </c>
      <c r="H52" s="34" t="s">
        <v>176</v>
      </c>
      <c r="I52" s="34" t="s">
        <v>1186</v>
      </c>
      <c r="J52" s="34" t="s">
        <v>191</v>
      </c>
      <c r="K52" s="34" t="s">
        <v>1185</v>
      </c>
      <c r="L52" s="34" t="s">
        <v>176</v>
      </c>
      <c r="M52" s="34" t="s">
        <v>1186</v>
      </c>
      <c r="N52" s="34" t="s">
        <v>191</v>
      </c>
      <c r="O52" s="34" t="s">
        <v>1185</v>
      </c>
      <c r="P52" s="35" t="s">
        <v>152</v>
      </c>
      <c r="Q52" s="224">
        <v>41639</v>
      </c>
      <c r="R52" s="37"/>
      <c r="T52" s="26"/>
    </row>
    <row r="53" spans="1:20" s="17" customFormat="1" ht="14.25">
      <c r="A53" s="27" t="s">
        <v>1165</v>
      </c>
      <c r="B53" s="296" t="s">
        <v>1096</v>
      </c>
      <c r="C53" s="29" t="s">
        <v>180</v>
      </c>
      <c r="D53" s="30"/>
      <c r="E53" s="31"/>
      <c r="F53" s="34" t="s">
        <v>177</v>
      </c>
      <c r="G53" s="34" t="s">
        <v>1187</v>
      </c>
      <c r="H53" s="34" t="s">
        <v>176</v>
      </c>
      <c r="I53" s="34" t="s">
        <v>1186</v>
      </c>
      <c r="J53" s="34" t="s">
        <v>177</v>
      </c>
      <c r="K53" s="34" t="s">
        <v>1187</v>
      </c>
      <c r="L53" s="34" t="s">
        <v>176</v>
      </c>
      <c r="M53" s="34" t="s">
        <v>1186</v>
      </c>
      <c r="N53" s="34" t="s">
        <v>177</v>
      </c>
      <c r="O53" s="34" t="s">
        <v>1187</v>
      </c>
      <c r="P53" s="35" t="s">
        <v>152</v>
      </c>
      <c r="Q53" s="224">
        <v>41639</v>
      </c>
      <c r="R53" s="37"/>
      <c r="T53" s="26"/>
    </row>
    <row r="54" spans="1:20" s="17" customFormat="1" ht="14.25">
      <c r="A54" s="27" t="s">
        <v>1165</v>
      </c>
      <c r="B54" s="124" t="s">
        <v>1096</v>
      </c>
      <c r="C54" s="29" t="s">
        <v>1188</v>
      </c>
      <c r="D54" s="30"/>
      <c r="E54" s="31"/>
      <c r="F54" s="34" t="s">
        <v>216</v>
      </c>
      <c r="G54" s="34" t="s">
        <v>1189</v>
      </c>
      <c r="H54" s="34" t="s">
        <v>147</v>
      </c>
      <c r="I54" s="34" t="s">
        <v>1182</v>
      </c>
      <c r="J54" s="34" t="s">
        <v>216</v>
      </c>
      <c r="K54" s="34" t="s">
        <v>1189</v>
      </c>
      <c r="L54" s="34" t="s">
        <v>147</v>
      </c>
      <c r="M54" s="34" t="s">
        <v>1182</v>
      </c>
      <c r="N54" s="34" t="s">
        <v>216</v>
      </c>
      <c r="O54" s="34" t="s">
        <v>1189</v>
      </c>
      <c r="P54" s="35" t="s">
        <v>152</v>
      </c>
      <c r="Q54" s="224">
        <v>41639</v>
      </c>
      <c r="R54" s="37"/>
      <c r="T54" s="26"/>
    </row>
    <row r="55" spans="1:20" s="17" customFormat="1" ht="14.25">
      <c r="A55" s="27" t="s">
        <v>1165</v>
      </c>
      <c r="B55" s="124" t="s">
        <v>1096</v>
      </c>
      <c r="C55" s="29" t="s">
        <v>1578</v>
      </c>
      <c r="D55" s="30"/>
      <c r="E55" s="31"/>
      <c r="F55" s="34" t="s">
        <v>177</v>
      </c>
      <c r="G55" s="34" t="s">
        <v>1187</v>
      </c>
      <c r="H55" s="34" t="s">
        <v>176</v>
      </c>
      <c r="I55" s="34" t="s">
        <v>1186</v>
      </c>
      <c r="J55" s="34" t="s">
        <v>177</v>
      </c>
      <c r="K55" s="34" t="s">
        <v>1187</v>
      </c>
      <c r="L55" s="34" t="s">
        <v>176</v>
      </c>
      <c r="M55" s="34" t="s">
        <v>1186</v>
      </c>
      <c r="N55" s="34" t="s">
        <v>177</v>
      </c>
      <c r="O55" s="34" t="s">
        <v>1187</v>
      </c>
      <c r="P55" s="35" t="s">
        <v>152</v>
      </c>
      <c r="Q55" s="224">
        <v>41639</v>
      </c>
      <c r="R55" s="37"/>
      <c r="T55" s="26"/>
    </row>
    <row r="56" spans="1:20" s="17" customFormat="1" ht="13.5" customHeight="1">
      <c r="A56" s="809" t="s">
        <v>134</v>
      </c>
      <c r="B56" s="294"/>
      <c r="C56" s="811" t="s">
        <v>183</v>
      </c>
      <c r="D56" s="811"/>
      <c r="E56" s="192"/>
      <c r="F56" s="191"/>
      <c r="G56" s="191"/>
      <c r="H56" s="810" t="s">
        <v>136</v>
      </c>
      <c r="I56" s="810"/>
      <c r="J56" s="810"/>
      <c r="K56" s="810"/>
      <c r="L56" s="810" t="s">
        <v>137</v>
      </c>
      <c r="M56" s="810"/>
      <c r="N56" s="810"/>
      <c r="O56" s="810"/>
      <c r="P56" s="809" t="s">
        <v>138</v>
      </c>
      <c r="Q56" s="812" t="s">
        <v>139</v>
      </c>
      <c r="T56" s="26"/>
    </row>
    <row r="57" spans="1:20" s="17" customFormat="1" ht="15">
      <c r="A57" s="809"/>
      <c r="B57" s="294"/>
      <c r="C57" s="811"/>
      <c r="D57" s="811"/>
      <c r="E57" s="192"/>
      <c r="F57" s="810" t="s">
        <v>39</v>
      </c>
      <c r="G57" s="810"/>
      <c r="H57" s="810" t="s">
        <v>140</v>
      </c>
      <c r="I57" s="810"/>
      <c r="J57" s="810" t="s">
        <v>141</v>
      </c>
      <c r="K57" s="810"/>
      <c r="L57" s="810" t="s">
        <v>140</v>
      </c>
      <c r="M57" s="810"/>
      <c r="N57" s="810" t="s">
        <v>141</v>
      </c>
      <c r="O57" s="810"/>
      <c r="P57" s="809"/>
      <c r="Q57" s="812"/>
      <c r="T57" s="26"/>
    </row>
    <row r="58" spans="1:20" s="37" customFormat="1" ht="15">
      <c r="A58" s="809"/>
      <c r="B58" s="294"/>
      <c r="C58" s="811"/>
      <c r="D58" s="811"/>
      <c r="E58" s="192"/>
      <c r="F58" s="810" t="s">
        <v>142</v>
      </c>
      <c r="G58" s="810"/>
      <c r="H58" s="810" t="s">
        <v>142</v>
      </c>
      <c r="I58" s="810"/>
      <c r="J58" s="810" t="s">
        <v>142</v>
      </c>
      <c r="K58" s="810"/>
      <c r="L58" s="810" t="s">
        <v>142</v>
      </c>
      <c r="M58" s="810"/>
      <c r="N58" s="810" t="s">
        <v>142</v>
      </c>
      <c r="O58" s="810"/>
      <c r="P58" s="809"/>
      <c r="Q58" s="812"/>
      <c r="R58" s="17"/>
      <c r="T58" s="38">
        <v>0</v>
      </c>
    </row>
    <row r="59" spans="1:20" s="37" customFormat="1" ht="15">
      <c r="A59" s="809"/>
      <c r="B59" s="294"/>
      <c r="C59" s="811"/>
      <c r="D59" s="811"/>
      <c r="E59" s="192"/>
      <c r="F59" s="191" t="s">
        <v>143</v>
      </c>
      <c r="G59" s="191" t="s">
        <v>134</v>
      </c>
      <c r="H59" s="191" t="s">
        <v>143</v>
      </c>
      <c r="I59" s="191" t="s">
        <v>134</v>
      </c>
      <c r="J59" s="191" t="s">
        <v>143</v>
      </c>
      <c r="K59" s="191" t="s">
        <v>134</v>
      </c>
      <c r="L59" s="191" t="s">
        <v>143</v>
      </c>
      <c r="M59" s="191" t="s">
        <v>134</v>
      </c>
      <c r="N59" s="191" t="s">
        <v>143</v>
      </c>
      <c r="O59" s="191" t="s">
        <v>134</v>
      </c>
      <c r="P59" s="809"/>
      <c r="Q59" s="812"/>
      <c r="R59" s="17"/>
      <c r="T59" s="38"/>
    </row>
    <row r="60" spans="1:20" ht="15" customHeight="1">
      <c r="A60" s="27" t="s">
        <v>1165</v>
      </c>
      <c r="B60" s="296" t="s">
        <v>1097</v>
      </c>
      <c r="C60" s="29" t="s">
        <v>189</v>
      </c>
      <c r="D60" s="30"/>
      <c r="E60" s="31"/>
      <c r="F60" s="34" t="s">
        <v>216</v>
      </c>
      <c r="G60" s="34" t="s">
        <v>1184</v>
      </c>
      <c r="H60" s="34" t="s">
        <v>147</v>
      </c>
      <c r="I60" s="34" t="s">
        <v>1182</v>
      </c>
      <c r="J60" s="34" t="s">
        <v>216</v>
      </c>
      <c r="K60" s="34" t="s">
        <v>1184</v>
      </c>
      <c r="L60" s="34" t="s">
        <v>147</v>
      </c>
      <c r="M60" s="34" t="s">
        <v>1182</v>
      </c>
      <c r="N60" s="34" t="s">
        <v>216</v>
      </c>
      <c r="O60" s="34" t="s">
        <v>1184</v>
      </c>
      <c r="P60" s="35" t="s">
        <v>152</v>
      </c>
      <c r="Q60" s="224">
        <v>41639</v>
      </c>
      <c r="R60" s="37"/>
      <c r="T60" s="38"/>
    </row>
    <row r="61" spans="1:20" ht="15" customHeight="1">
      <c r="A61" s="27" t="s">
        <v>1165</v>
      </c>
      <c r="B61" s="124" t="s">
        <v>1097</v>
      </c>
      <c r="C61" s="29" t="s">
        <v>190</v>
      </c>
      <c r="D61" s="30"/>
      <c r="E61" s="31"/>
      <c r="F61" s="34" t="s">
        <v>191</v>
      </c>
      <c r="G61" s="34" t="s">
        <v>1185</v>
      </c>
      <c r="H61" s="34" t="s">
        <v>176</v>
      </c>
      <c r="I61" s="34" t="s">
        <v>1186</v>
      </c>
      <c r="J61" s="34" t="s">
        <v>191</v>
      </c>
      <c r="K61" s="34"/>
      <c r="L61" s="34" t="s">
        <v>176</v>
      </c>
      <c r="M61" s="34" t="s">
        <v>1186</v>
      </c>
      <c r="N61" s="34" t="s">
        <v>191</v>
      </c>
      <c r="O61" s="34" t="s">
        <v>1185</v>
      </c>
      <c r="P61" s="35" t="s">
        <v>152</v>
      </c>
      <c r="Q61" s="224">
        <v>41639</v>
      </c>
      <c r="R61" s="37"/>
      <c r="T61" s="38"/>
    </row>
    <row r="62" spans="1:20" ht="15" customHeight="1">
      <c r="A62" s="27" t="s">
        <v>1165</v>
      </c>
      <c r="B62" s="124" t="s">
        <v>1097</v>
      </c>
      <c r="C62" s="29" t="s">
        <v>195</v>
      </c>
      <c r="D62" s="30"/>
      <c r="E62" s="31"/>
      <c r="F62" s="34" t="s">
        <v>191</v>
      </c>
      <c r="G62" s="34" t="s">
        <v>1185</v>
      </c>
      <c r="H62" s="34" t="s">
        <v>176</v>
      </c>
      <c r="I62" s="34" t="s">
        <v>1186</v>
      </c>
      <c r="J62" s="34" t="s">
        <v>191</v>
      </c>
      <c r="K62" s="34"/>
      <c r="L62" s="34" t="s">
        <v>176</v>
      </c>
      <c r="M62" s="34" t="s">
        <v>1186</v>
      </c>
      <c r="N62" s="34" t="s">
        <v>191</v>
      </c>
      <c r="O62" s="34" t="s">
        <v>1185</v>
      </c>
      <c r="P62" s="35" t="s">
        <v>152</v>
      </c>
      <c r="Q62" s="224">
        <v>41639</v>
      </c>
      <c r="R62" s="37"/>
      <c r="T62" s="38"/>
    </row>
    <row r="63" spans="1:20" ht="15" customHeight="1">
      <c r="A63" s="27" t="s">
        <v>1165</v>
      </c>
      <c r="B63" s="124" t="s">
        <v>1097</v>
      </c>
      <c r="C63" s="29" t="s">
        <v>192</v>
      </c>
      <c r="D63" s="30"/>
      <c r="E63" s="31"/>
      <c r="F63" s="34" t="s">
        <v>191</v>
      </c>
      <c r="G63" s="34" t="s">
        <v>1185</v>
      </c>
      <c r="H63" s="34" t="s">
        <v>176</v>
      </c>
      <c r="I63" s="34" t="s">
        <v>1186</v>
      </c>
      <c r="J63" s="34" t="s">
        <v>191</v>
      </c>
      <c r="K63" s="34"/>
      <c r="L63" s="34" t="s">
        <v>176</v>
      </c>
      <c r="M63" s="34" t="s">
        <v>1186</v>
      </c>
      <c r="N63" s="34" t="s">
        <v>191</v>
      </c>
      <c r="O63" s="34" t="s">
        <v>1185</v>
      </c>
      <c r="P63" s="35" t="s">
        <v>1166</v>
      </c>
      <c r="Q63" s="224">
        <v>41639</v>
      </c>
      <c r="R63" s="37"/>
      <c r="T63" s="38"/>
    </row>
    <row r="64" spans="1:20" ht="15" customHeight="1">
      <c r="A64" s="27" t="s">
        <v>1165</v>
      </c>
      <c r="B64" s="124" t="s">
        <v>1097</v>
      </c>
      <c r="C64" s="29" t="s">
        <v>193</v>
      </c>
      <c r="D64" s="30"/>
      <c r="E64" s="31"/>
      <c r="F64" s="34" t="s">
        <v>191</v>
      </c>
      <c r="G64" s="34" t="s">
        <v>1185</v>
      </c>
      <c r="H64" s="34" t="s">
        <v>176</v>
      </c>
      <c r="I64" s="34" t="s">
        <v>1186</v>
      </c>
      <c r="J64" s="34" t="s">
        <v>191</v>
      </c>
      <c r="K64" s="34"/>
      <c r="L64" s="34" t="s">
        <v>176</v>
      </c>
      <c r="M64" s="34" t="s">
        <v>1186</v>
      </c>
      <c r="N64" s="34" t="s">
        <v>191</v>
      </c>
      <c r="O64" s="34" t="s">
        <v>1185</v>
      </c>
      <c r="P64" s="35" t="s">
        <v>152</v>
      </c>
      <c r="Q64" s="224">
        <v>41639</v>
      </c>
      <c r="R64" s="37"/>
      <c r="T64" s="38"/>
    </row>
    <row r="65" spans="1:20" ht="15" customHeight="1">
      <c r="A65" s="27" t="s">
        <v>1165</v>
      </c>
      <c r="B65" s="124" t="s">
        <v>1097</v>
      </c>
      <c r="C65" s="29" t="s">
        <v>194</v>
      </c>
      <c r="D65" s="30"/>
      <c r="E65" s="31"/>
      <c r="F65" s="34" t="s">
        <v>181</v>
      </c>
      <c r="G65" s="34" t="s">
        <v>1190</v>
      </c>
      <c r="H65" s="34" t="s">
        <v>182</v>
      </c>
      <c r="I65" s="34" t="s">
        <v>1191</v>
      </c>
      <c r="J65" s="34" t="s">
        <v>181</v>
      </c>
      <c r="K65" s="34"/>
      <c r="L65" s="34" t="s">
        <v>182</v>
      </c>
      <c r="M65" s="34" t="s">
        <v>1191</v>
      </c>
      <c r="N65" s="34" t="s">
        <v>181</v>
      </c>
      <c r="O65" s="34" t="s">
        <v>1190</v>
      </c>
      <c r="P65" s="35" t="s">
        <v>152</v>
      </c>
      <c r="Q65" s="224">
        <v>41639</v>
      </c>
      <c r="R65" s="37"/>
      <c r="T65" s="38"/>
    </row>
    <row r="66" spans="1:20" ht="15" customHeight="1">
      <c r="A66" s="27" t="s">
        <v>1165</v>
      </c>
      <c r="B66" s="124" t="s">
        <v>1097</v>
      </c>
      <c r="C66" s="29" t="s">
        <v>188</v>
      </c>
      <c r="D66" s="30"/>
      <c r="E66" s="31"/>
      <c r="F66" s="34" t="s">
        <v>170</v>
      </c>
      <c r="G66" s="34" t="s">
        <v>1184</v>
      </c>
      <c r="H66" s="34" t="s">
        <v>147</v>
      </c>
      <c r="I66" s="34" t="s">
        <v>1182</v>
      </c>
      <c r="J66" s="34" t="s">
        <v>170</v>
      </c>
      <c r="K66" s="34" t="s">
        <v>1184</v>
      </c>
      <c r="L66" s="34" t="s">
        <v>147</v>
      </c>
      <c r="M66" s="34" t="s">
        <v>1182</v>
      </c>
      <c r="N66" s="34" t="s">
        <v>170</v>
      </c>
      <c r="O66" s="34" t="s">
        <v>1184</v>
      </c>
      <c r="P66" s="35" t="s">
        <v>152</v>
      </c>
      <c r="Q66" s="224">
        <v>41639</v>
      </c>
      <c r="R66" s="37"/>
      <c r="T66" s="38"/>
    </row>
    <row r="67" spans="1:20" ht="15" customHeight="1">
      <c r="A67" s="27" t="s">
        <v>1165</v>
      </c>
      <c r="B67" s="124" t="s">
        <v>1097</v>
      </c>
      <c r="C67" s="29" t="s">
        <v>187</v>
      </c>
      <c r="D67" s="30"/>
      <c r="E67" s="31"/>
      <c r="F67" s="34" t="s">
        <v>216</v>
      </c>
      <c r="G67" s="34" t="s">
        <v>1184</v>
      </c>
      <c r="H67" s="34" t="s">
        <v>147</v>
      </c>
      <c r="I67" s="34" t="s">
        <v>1182</v>
      </c>
      <c r="J67" s="34" t="s">
        <v>216</v>
      </c>
      <c r="K67" s="34" t="s">
        <v>1184</v>
      </c>
      <c r="L67" s="34" t="s">
        <v>147</v>
      </c>
      <c r="M67" s="34" t="s">
        <v>1182</v>
      </c>
      <c r="N67" s="34" t="s">
        <v>216</v>
      </c>
      <c r="O67" s="34" t="s">
        <v>1184</v>
      </c>
      <c r="P67" s="35" t="s">
        <v>152</v>
      </c>
      <c r="Q67" s="224">
        <v>41639</v>
      </c>
      <c r="R67" s="37"/>
      <c r="T67" s="38"/>
    </row>
    <row r="68" spans="1:20" ht="15" customHeight="1">
      <c r="A68" s="27" t="s">
        <v>1165</v>
      </c>
      <c r="B68" s="124" t="s">
        <v>1097</v>
      </c>
      <c r="C68" s="29" t="s">
        <v>186</v>
      </c>
      <c r="D68" s="30"/>
      <c r="E68" s="31"/>
      <c r="F68" s="34" t="s">
        <v>170</v>
      </c>
      <c r="G68" s="34" t="s">
        <v>1184</v>
      </c>
      <c r="H68" s="34" t="s">
        <v>147</v>
      </c>
      <c r="I68" s="34" t="s">
        <v>1182</v>
      </c>
      <c r="J68" s="34" t="s">
        <v>170</v>
      </c>
      <c r="K68" s="34" t="s">
        <v>1184</v>
      </c>
      <c r="L68" s="34" t="s">
        <v>147</v>
      </c>
      <c r="M68" s="34" t="s">
        <v>1182</v>
      </c>
      <c r="N68" s="34" t="s">
        <v>170</v>
      </c>
      <c r="O68" s="34" t="s">
        <v>1184</v>
      </c>
      <c r="P68" s="35" t="s">
        <v>152</v>
      </c>
      <c r="Q68" s="224">
        <v>41639</v>
      </c>
      <c r="R68" s="37"/>
      <c r="T68" s="38"/>
    </row>
    <row r="69" spans="1:20" ht="15" customHeight="1">
      <c r="A69" s="27" t="s">
        <v>1165</v>
      </c>
      <c r="B69" s="124" t="s">
        <v>1097</v>
      </c>
      <c r="C69" s="29" t="s">
        <v>185</v>
      </c>
      <c r="D69" s="30"/>
      <c r="E69" s="31"/>
      <c r="F69" s="34" t="s">
        <v>159</v>
      </c>
      <c r="G69" s="34" t="s">
        <v>1178</v>
      </c>
      <c r="H69" s="34" t="s">
        <v>147</v>
      </c>
      <c r="I69" s="34" t="s">
        <v>1177</v>
      </c>
      <c r="J69" s="34" t="s">
        <v>159</v>
      </c>
      <c r="K69" s="34" t="s">
        <v>1178</v>
      </c>
      <c r="L69" s="34" t="s">
        <v>147</v>
      </c>
      <c r="M69" s="34" t="s">
        <v>1177</v>
      </c>
      <c r="N69" s="34" t="s">
        <v>159</v>
      </c>
      <c r="O69" s="34" t="s">
        <v>1178</v>
      </c>
      <c r="P69" s="35" t="s">
        <v>152</v>
      </c>
      <c r="Q69" s="224">
        <v>41639</v>
      </c>
      <c r="R69" s="37"/>
      <c r="T69" s="38"/>
    </row>
    <row r="70" spans="1:20" ht="15" customHeight="1">
      <c r="A70" s="27" t="s">
        <v>1165</v>
      </c>
      <c r="B70" s="124" t="s">
        <v>1097</v>
      </c>
      <c r="C70" s="29" t="s">
        <v>184</v>
      </c>
      <c r="D70" s="30"/>
      <c r="E70" s="31"/>
      <c r="F70" s="34" t="s">
        <v>170</v>
      </c>
      <c r="G70" s="34" t="s">
        <v>1184</v>
      </c>
      <c r="H70" s="34" t="s">
        <v>147</v>
      </c>
      <c r="I70" s="34" t="s">
        <v>1182</v>
      </c>
      <c r="J70" s="34" t="s">
        <v>170</v>
      </c>
      <c r="K70" s="34" t="s">
        <v>1184</v>
      </c>
      <c r="L70" s="34" t="s">
        <v>147</v>
      </c>
      <c r="M70" s="34" t="s">
        <v>1182</v>
      </c>
      <c r="N70" s="34" t="s">
        <v>170</v>
      </c>
      <c r="O70" s="34" t="s">
        <v>1184</v>
      </c>
      <c r="P70" s="35" t="s">
        <v>152</v>
      </c>
      <c r="Q70" s="224">
        <v>41639</v>
      </c>
      <c r="R70" s="37"/>
      <c r="T70" s="38"/>
    </row>
    <row r="71" spans="1:20" ht="15" customHeight="1">
      <c r="A71" s="27" t="s">
        <v>144</v>
      </c>
      <c r="B71" s="124" t="s">
        <v>1097</v>
      </c>
      <c r="C71" s="29" t="s">
        <v>189</v>
      </c>
      <c r="D71" s="30"/>
      <c r="E71" s="31"/>
      <c r="F71" s="34" t="s">
        <v>165</v>
      </c>
      <c r="G71" s="34" t="s">
        <v>291</v>
      </c>
      <c r="H71" s="34" t="s">
        <v>147</v>
      </c>
      <c r="I71" s="34" t="s">
        <v>148</v>
      </c>
      <c r="J71" s="34" t="s">
        <v>165</v>
      </c>
      <c r="K71" s="34" t="s">
        <v>224</v>
      </c>
      <c r="L71" s="34" t="s">
        <v>147</v>
      </c>
      <c r="M71" s="34" t="s">
        <v>148</v>
      </c>
      <c r="N71" s="34" t="s">
        <v>165</v>
      </c>
      <c r="O71" s="34" t="s">
        <v>224</v>
      </c>
      <c r="P71" s="35" t="s">
        <v>152</v>
      </c>
      <c r="Q71" s="224">
        <v>41639</v>
      </c>
      <c r="R71" s="37"/>
      <c r="T71" s="38"/>
    </row>
    <row r="72" spans="1:40" ht="15" customHeight="1">
      <c r="A72" s="809" t="s">
        <v>134</v>
      </c>
      <c r="B72" s="294"/>
      <c r="C72" s="811" t="s">
        <v>196</v>
      </c>
      <c r="D72" s="811"/>
      <c r="E72" s="193"/>
      <c r="F72" s="194"/>
      <c r="G72" s="194"/>
      <c r="H72" s="194"/>
      <c r="I72" s="194"/>
      <c r="J72" s="194"/>
      <c r="K72" s="194"/>
      <c r="L72" s="810" t="s">
        <v>197</v>
      </c>
      <c r="M72" s="810"/>
      <c r="N72" s="810"/>
      <c r="O72" s="195"/>
      <c r="P72" s="809" t="s">
        <v>138</v>
      </c>
      <c r="Q72" s="812" t="s">
        <v>139</v>
      </c>
      <c r="T72" s="38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</row>
    <row r="73" spans="1:20" ht="15">
      <c r="A73" s="809"/>
      <c r="B73" s="294"/>
      <c r="C73" s="811"/>
      <c r="D73" s="811"/>
      <c r="E73" s="193"/>
      <c r="F73" s="194"/>
      <c r="G73" s="194"/>
      <c r="H73" s="194"/>
      <c r="I73" s="194"/>
      <c r="J73" s="194"/>
      <c r="K73" s="194"/>
      <c r="L73" s="810" t="s">
        <v>198</v>
      </c>
      <c r="M73" s="810"/>
      <c r="N73" s="810"/>
      <c r="O73" s="195"/>
      <c r="P73" s="809"/>
      <c r="Q73" s="812"/>
      <c r="T73" s="38"/>
    </row>
    <row r="74" spans="1:20" ht="15">
      <c r="A74" s="809"/>
      <c r="B74" s="294"/>
      <c r="C74" s="811"/>
      <c r="D74" s="811"/>
      <c r="E74" s="193"/>
      <c r="F74" s="194"/>
      <c r="G74" s="194"/>
      <c r="H74" s="194"/>
      <c r="I74" s="194"/>
      <c r="J74" s="194"/>
      <c r="K74" s="194"/>
      <c r="L74" s="810" t="s">
        <v>142</v>
      </c>
      <c r="M74" s="810"/>
      <c r="N74" s="810"/>
      <c r="O74" s="195"/>
      <c r="P74" s="809"/>
      <c r="Q74" s="812"/>
      <c r="T74" s="38"/>
    </row>
    <row r="75" spans="1:28" ht="15">
      <c r="A75" s="809"/>
      <c r="B75" s="294"/>
      <c r="C75" s="811"/>
      <c r="D75" s="811"/>
      <c r="E75" s="193"/>
      <c r="F75" s="194"/>
      <c r="G75" s="194"/>
      <c r="H75" s="194"/>
      <c r="I75" s="194"/>
      <c r="J75" s="194"/>
      <c r="K75" s="194"/>
      <c r="L75" s="258" t="s">
        <v>143</v>
      </c>
      <c r="M75" s="194"/>
      <c r="N75" s="191" t="s">
        <v>134</v>
      </c>
      <c r="O75" s="191"/>
      <c r="P75" s="809"/>
      <c r="Q75" s="812"/>
      <c r="S75" s="37"/>
      <c r="T75" s="38">
        <v>0</v>
      </c>
      <c r="U75" s="37"/>
      <c r="V75" s="37"/>
      <c r="W75" s="37"/>
      <c r="X75" s="37"/>
      <c r="Y75" s="37"/>
      <c r="Z75" s="37"/>
      <c r="AA75" s="37"/>
      <c r="AB75" s="37"/>
    </row>
    <row r="76" spans="1:40" s="37" customFormat="1" ht="14.25">
      <c r="A76" s="27" t="s">
        <v>1165</v>
      </c>
      <c r="B76" s="28" t="s">
        <v>956</v>
      </c>
      <c r="C76" s="43" t="s">
        <v>199</v>
      </c>
      <c r="D76" s="44"/>
      <c r="E76" s="31"/>
      <c r="F76" s="45"/>
      <c r="G76" s="45"/>
      <c r="H76" s="45"/>
      <c r="I76" s="45"/>
      <c r="J76" s="26"/>
      <c r="K76" s="26"/>
      <c r="L76" s="41" t="s">
        <v>165</v>
      </c>
      <c r="M76" s="40"/>
      <c r="N76" s="41" t="s">
        <v>1192</v>
      </c>
      <c r="O76" s="45"/>
      <c r="P76" s="35" t="s">
        <v>152</v>
      </c>
      <c r="Q76" s="224">
        <v>41639</v>
      </c>
      <c r="T76" s="38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s="37" customFormat="1" ht="14.25">
      <c r="A77" s="27" t="s">
        <v>1165</v>
      </c>
      <c r="B77" s="28" t="s">
        <v>957</v>
      </c>
      <c r="C77" s="43" t="s">
        <v>200</v>
      </c>
      <c r="D77" s="44"/>
      <c r="E77" s="31"/>
      <c r="F77" s="45"/>
      <c r="G77" s="45"/>
      <c r="H77" s="45"/>
      <c r="I77" s="45"/>
      <c r="J77" s="26"/>
      <c r="K77" s="26"/>
      <c r="L77" s="41" t="s">
        <v>165</v>
      </c>
      <c r="M77" s="40"/>
      <c r="N77" s="41" t="s">
        <v>1192</v>
      </c>
      <c r="O77" s="45"/>
      <c r="P77" s="35" t="s">
        <v>152</v>
      </c>
      <c r="Q77" s="224">
        <v>41639</v>
      </c>
      <c r="T77" s="38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1:20" s="37" customFormat="1" ht="14.25">
      <c r="A78" s="27" t="s">
        <v>1165</v>
      </c>
      <c r="B78" s="28" t="s">
        <v>968</v>
      </c>
      <c r="C78" s="43" t="s">
        <v>201</v>
      </c>
      <c r="D78" s="44"/>
      <c r="E78" s="31"/>
      <c r="F78" s="45"/>
      <c r="G78" s="45"/>
      <c r="H78" s="45"/>
      <c r="I78" s="45"/>
      <c r="J78" s="26"/>
      <c r="K78" s="26"/>
      <c r="L78" s="41" t="s">
        <v>146</v>
      </c>
      <c r="M78" s="40"/>
      <c r="N78" s="41" t="s">
        <v>1212</v>
      </c>
      <c r="O78" s="45"/>
      <c r="P78" s="35" t="s">
        <v>152</v>
      </c>
      <c r="Q78" s="224">
        <v>41639</v>
      </c>
      <c r="T78" s="38"/>
    </row>
    <row r="79" spans="1:20" s="37" customFormat="1" ht="14.25">
      <c r="A79" s="27" t="s">
        <v>1165</v>
      </c>
      <c r="B79" s="28" t="s">
        <v>1098</v>
      </c>
      <c r="C79" s="43" t="s">
        <v>202</v>
      </c>
      <c r="D79" s="44"/>
      <c r="E79" s="31"/>
      <c r="F79" s="45"/>
      <c r="G79" s="45"/>
      <c r="H79" s="45"/>
      <c r="I79" s="45"/>
      <c r="J79" s="26"/>
      <c r="K79" s="26"/>
      <c r="L79" s="41" t="s">
        <v>159</v>
      </c>
      <c r="M79" s="40"/>
      <c r="N79" s="41" t="s">
        <v>1178</v>
      </c>
      <c r="O79" s="45"/>
      <c r="P79" s="35" t="s">
        <v>152</v>
      </c>
      <c r="Q79" s="224">
        <v>41639</v>
      </c>
      <c r="T79" s="38"/>
    </row>
    <row r="80" spans="1:20" s="37" customFormat="1" ht="14.25">
      <c r="A80" s="27" t="s">
        <v>1165</v>
      </c>
      <c r="B80" s="28"/>
      <c r="C80" s="43" t="s">
        <v>1035</v>
      </c>
      <c r="D80" s="44"/>
      <c r="E80" s="31"/>
      <c r="F80" s="45"/>
      <c r="G80" s="45"/>
      <c r="H80" s="45"/>
      <c r="I80" s="45"/>
      <c r="J80" s="26"/>
      <c r="K80" s="26"/>
      <c r="L80" s="34" t="s">
        <v>165</v>
      </c>
      <c r="M80" s="40"/>
      <c r="N80" s="34" t="s">
        <v>1192</v>
      </c>
      <c r="O80" s="45"/>
      <c r="P80" s="35" t="s">
        <v>152</v>
      </c>
      <c r="Q80" s="224">
        <v>41639</v>
      </c>
      <c r="T80" s="38"/>
    </row>
    <row r="81" spans="1:20" s="37" customFormat="1" ht="14.25">
      <c r="A81" s="27" t="s">
        <v>1165</v>
      </c>
      <c r="B81" s="28" t="s">
        <v>980</v>
      </c>
      <c r="C81" s="43" t="s">
        <v>203</v>
      </c>
      <c r="D81" s="44"/>
      <c r="E81" s="31"/>
      <c r="F81" s="45"/>
      <c r="G81" s="45"/>
      <c r="H81" s="45"/>
      <c r="I81" s="45"/>
      <c r="J81" s="26"/>
      <c r="K81" s="26"/>
      <c r="L81" s="41" t="s">
        <v>150</v>
      </c>
      <c r="M81" s="40"/>
      <c r="N81" s="41" t="s">
        <v>1181</v>
      </c>
      <c r="O81" s="45"/>
      <c r="P81" s="35" t="s">
        <v>152</v>
      </c>
      <c r="Q81" s="224">
        <v>41639</v>
      </c>
      <c r="T81" s="38"/>
    </row>
    <row r="82" spans="1:20" s="37" customFormat="1" ht="14.25">
      <c r="A82" s="27" t="s">
        <v>1165</v>
      </c>
      <c r="B82" s="28" t="s">
        <v>1008</v>
      </c>
      <c r="C82" s="43" t="s">
        <v>204</v>
      </c>
      <c r="D82" s="44"/>
      <c r="E82" s="31"/>
      <c r="F82" s="45"/>
      <c r="G82" s="45"/>
      <c r="H82" s="45"/>
      <c r="I82" s="45"/>
      <c r="J82" s="26"/>
      <c r="K82" s="26"/>
      <c r="L82" s="41" t="s">
        <v>159</v>
      </c>
      <c r="M82" s="40"/>
      <c r="N82" s="41" t="s">
        <v>1178</v>
      </c>
      <c r="O82" s="45"/>
      <c r="P82" s="35" t="s">
        <v>152</v>
      </c>
      <c r="Q82" s="224">
        <v>41639</v>
      </c>
      <c r="T82" s="38"/>
    </row>
    <row r="83" spans="1:20" s="37" customFormat="1" ht="14.25">
      <c r="A83" s="27" t="s">
        <v>1165</v>
      </c>
      <c r="B83" s="28"/>
      <c r="C83" s="43" t="s">
        <v>205</v>
      </c>
      <c r="D83" s="44"/>
      <c r="E83" s="31"/>
      <c r="F83" s="45"/>
      <c r="G83" s="45"/>
      <c r="H83" s="45"/>
      <c r="I83" s="45"/>
      <c r="J83" s="26"/>
      <c r="K83" s="26"/>
      <c r="L83" s="41" t="s">
        <v>159</v>
      </c>
      <c r="M83" s="40"/>
      <c r="N83" s="41" t="s">
        <v>1330</v>
      </c>
      <c r="O83" s="45"/>
      <c r="P83" s="35" t="s">
        <v>152</v>
      </c>
      <c r="Q83" s="224">
        <v>41639</v>
      </c>
      <c r="T83" s="38"/>
    </row>
    <row r="84" spans="1:20" s="37" customFormat="1" ht="14.25">
      <c r="A84" s="27" t="s">
        <v>1165</v>
      </c>
      <c r="B84" s="28"/>
      <c r="C84" s="43" t="s">
        <v>210</v>
      </c>
      <c r="D84" s="44"/>
      <c r="E84" s="31"/>
      <c r="F84" s="45"/>
      <c r="G84" s="45"/>
      <c r="H84" s="45"/>
      <c r="I84" s="45"/>
      <c r="J84" s="26"/>
      <c r="K84" s="26"/>
      <c r="L84" s="41" t="s">
        <v>181</v>
      </c>
      <c r="M84" s="40"/>
      <c r="N84" s="41" t="s">
        <v>1194</v>
      </c>
      <c r="O84" s="45"/>
      <c r="P84" s="35" t="s">
        <v>209</v>
      </c>
      <c r="Q84" s="224">
        <v>41639</v>
      </c>
      <c r="T84" s="38"/>
    </row>
    <row r="85" spans="1:20" s="37" customFormat="1" ht="14.25">
      <c r="A85" s="27" t="s">
        <v>1165</v>
      </c>
      <c r="B85" s="28" t="s">
        <v>207</v>
      </c>
      <c r="C85" s="43" t="s">
        <v>208</v>
      </c>
      <c r="D85" s="44"/>
      <c r="E85" s="31"/>
      <c r="F85" s="45"/>
      <c r="G85" s="45"/>
      <c r="H85" s="45"/>
      <c r="I85" s="45"/>
      <c r="J85" s="26"/>
      <c r="K85" s="26"/>
      <c r="L85" s="41" t="s">
        <v>177</v>
      </c>
      <c r="M85" s="40"/>
      <c r="N85" s="41" t="s">
        <v>1187</v>
      </c>
      <c r="O85" s="45"/>
      <c r="P85" s="35" t="s">
        <v>152</v>
      </c>
      <c r="Q85" s="224">
        <v>41639</v>
      </c>
      <c r="T85" s="38"/>
    </row>
    <row r="86" spans="1:20" s="37" customFormat="1" ht="14.25">
      <c r="A86" s="27" t="s">
        <v>1165</v>
      </c>
      <c r="B86" s="28"/>
      <c r="C86" s="43" t="s">
        <v>1320</v>
      </c>
      <c r="D86" s="44"/>
      <c r="E86" s="31"/>
      <c r="F86" s="45"/>
      <c r="G86" s="45"/>
      <c r="H86" s="45"/>
      <c r="I86" s="45"/>
      <c r="J86" s="26"/>
      <c r="K86" s="26"/>
      <c r="L86" s="41" t="s">
        <v>165</v>
      </c>
      <c r="M86" s="40"/>
      <c r="N86" s="41" t="s">
        <v>1193</v>
      </c>
      <c r="O86" s="45"/>
      <c r="P86" s="35" t="s">
        <v>152</v>
      </c>
      <c r="Q86" s="224">
        <v>41639</v>
      </c>
      <c r="T86" s="38"/>
    </row>
    <row r="87" spans="1:20" s="37" customFormat="1" ht="14.25">
      <c r="A87" s="27" t="s">
        <v>1165</v>
      </c>
      <c r="B87" s="28"/>
      <c r="C87" s="43" t="s">
        <v>1321</v>
      </c>
      <c r="D87" s="44"/>
      <c r="E87" s="31"/>
      <c r="F87" s="45"/>
      <c r="G87" s="45"/>
      <c r="H87" s="45"/>
      <c r="I87" s="45"/>
      <c r="J87" s="26"/>
      <c r="K87" s="26"/>
      <c r="L87" s="41" t="s">
        <v>165</v>
      </c>
      <c r="M87" s="40"/>
      <c r="N87" s="41" t="s">
        <v>1193</v>
      </c>
      <c r="O87" s="45"/>
      <c r="P87" s="35" t="s">
        <v>152</v>
      </c>
      <c r="Q87" s="224">
        <v>41639</v>
      </c>
      <c r="T87" s="38"/>
    </row>
    <row r="88" spans="1:20" s="37" customFormat="1" ht="14.25">
      <c r="A88" s="27" t="s">
        <v>144</v>
      </c>
      <c r="B88" s="28" t="s">
        <v>956</v>
      </c>
      <c r="C88" s="43" t="s">
        <v>199</v>
      </c>
      <c r="D88" s="44"/>
      <c r="E88" s="31"/>
      <c r="F88" s="45"/>
      <c r="G88" s="45"/>
      <c r="H88" s="45"/>
      <c r="I88" s="45"/>
      <c r="J88" s="26"/>
      <c r="K88" s="26"/>
      <c r="L88" s="41" t="s">
        <v>165</v>
      </c>
      <c r="M88" s="40"/>
      <c r="N88" s="41" t="s">
        <v>291</v>
      </c>
      <c r="O88" s="45"/>
      <c r="P88" s="35" t="s">
        <v>1750</v>
      </c>
      <c r="Q88" s="224">
        <v>41639</v>
      </c>
      <c r="T88" s="38"/>
    </row>
    <row r="89" spans="1:20" s="37" customFormat="1" ht="14.25">
      <c r="A89" s="27" t="s">
        <v>144</v>
      </c>
      <c r="B89" s="28" t="s">
        <v>957</v>
      </c>
      <c r="C89" s="43" t="s">
        <v>200</v>
      </c>
      <c r="D89" s="44"/>
      <c r="E89" s="31"/>
      <c r="F89" s="45"/>
      <c r="G89" s="45"/>
      <c r="H89" s="45"/>
      <c r="I89" s="45"/>
      <c r="J89" s="26"/>
      <c r="K89" s="26"/>
      <c r="L89" s="41" t="s">
        <v>165</v>
      </c>
      <c r="M89" s="40"/>
      <c r="N89" s="41" t="s">
        <v>291</v>
      </c>
      <c r="O89" s="45"/>
      <c r="P89" s="35" t="s">
        <v>1750</v>
      </c>
      <c r="Q89" s="224">
        <v>41639</v>
      </c>
      <c r="T89" s="38"/>
    </row>
    <row r="90" spans="1:20" s="37" customFormat="1" ht="14.25">
      <c r="A90" s="27" t="s">
        <v>144</v>
      </c>
      <c r="B90" s="28" t="s">
        <v>968</v>
      </c>
      <c r="C90" s="43" t="s">
        <v>201</v>
      </c>
      <c r="D90" s="44"/>
      <c r="E90" s="31"/>
      <c r="F90" s="45"/>
      <c r="G90" s="45"/>
      <c r="H90" s="45"/>
      <c r="I90" s="45"/>
      <c r="J90" s="26"/>
      <c r="K90" s="26"/>
      <c r="L90" s="41" t="s">
        <v>159</v>
      </c>
      <c r="M90" s="40"/>
      <c r="N90" s="41" t="s">
        <v>160</v>
      </c>
      <c r="O90" s="45"/>
      <c r="P90" s="35" t="s">
        <v>1750</v>
      </c>
      <c r="Q90" s="224">
        <v>41639</v>
      </c>
      <c r="T90" s="38"/>
    </row>
    <row r="91" spans="1:20" s="37" customFormat="1" ht="14.25">
      <c r="A91" s="27" t="s">
        <v>144</v>
      </c>
      <c r="B91" s="28" t="s">
        <v>1007</v>
      </c>
      <c r="C91" s="43" t="s">
        <v>205</v>
      </c>
      <c r="D91" s="44"/>
      <c r="E91" s="31"/>
      <c r="F91" s="45"/>
      <c r="G91" s="45"/>
      <c r="H91" s="45"/>
      <c r="I91" s="45"/>
      <c r="J91" s="26"/>
      <c r="K91" s="26"/>
      <c r="L91" s="41" t="s">
        <v>159</v>
      </c>
      <c r="M91" s="40"/>
      <c r="N91" s="41" t="s">
        <v>160</v>
      </c>
      <c r="O91" s="45"/>
      <c r="P91" s="33" t="s">
        <v>1750</v>
      </c>
      <c r="Q91" s="224">
        <v>41639</v>
      </c>
      <c r="T91" s="38"/>
    </row>
    <row r="92" spans="1:20" s="37" customFormat="1" ht="14.25">
      <c r="A92" s="27" t="s">
        <v>144</v>
      </c>
      <c r="B92" s="28" t="s">
        <v>1008</v>
      </c>
      <c r="C92" s="43" t="s">
        <v>206</v>
      </c>
      <c r="D92" s="44"/>
      <c r="E92" s="31"/>
      <c r="F92" s="45"/>
      <c r="G92" s="45"/>
      <c r="H92" s="45"/>
      <c r="I92" s="45"/>
      <c r="J92" s="26"/>
      <c r="K92" s="26"/>
      <c r="L92" s="34" t="s">
        <v>165</v>
      </c>
      <c r="M92" s="40"/>
      <c r="N92" s="34" t="s">
        <v>291</v>
      </c>
      <c r="O92" s="45"/>
      <c r="P92" s="35" t="s">
        <v>1750</v>
      </c>
      <c r="Q92" s="224">
        <v>41639</v>
      </c>
      <c r="T92" s="38"/>
    </row>
    <row r="93" spans="1:20" s="37" customFormat="1" ht="14.25">
      <c r="A93" s="27" t="s">
        <v>144</v>
      </c>
      <c r="B93" s="28" t="s">
        <v>207</v>
      </c>
      <c r="C93" s="43" t="s">
        <v>208</v>
      </c>
      <c r="D93" s="44"/>
      <c r="E93" s="31"/>
      <c r="F93" s="45"/>
      <c r="G93" s="45"/>
      <c r="H93" s="45"/>
      <c r="I93" s="45"/>
      <c r="J93" s="26"/>
      <c r="K93" s="26"/>
      <c r="L93" s="41" t="s">
        <v>177</v>
      </c>
      <c r="M93" s="40"/>
      <c r="N93" s="41" t="s">
        <v>721</v>
      </c>
      <c r="O93" s="45"/>
      <c r="P93" s="33" t="s">
        <v>1750</v>
      </c>
      <c r="Q93" s="224">
        <v>41639</v>
      </c>
      <c r="T93" s="38"/>
    </row>
    <row r="94" spans="1:40" s="42" customFormat="1" ht="14.25">
      <c r="A94" s="27" t="s">
        <v>144</v>
      </c>
      <c r="B94" s="28" t="s">
        <v>1019</v>
      </c>
      <c r="C94" s="43" t="s">
        <v>210</v>
      </c>
      <c r="D94" s="44"/>
      <c r="E94" s="31"/>
      <c r="F94" s="45"/>
      <c r="G94" s="45"/>
      <c r="H94" s="45"/>
      <c r="I94" s="45"/>
      <c r="J94" s="26"/>
      <c r="K94" s="26"/>
      <c r="L94" s="41" t="s">
        <v>181</v>
      </c>
      <c r="M94" s="40"/>
      <c r="N94" s="41" t="s">
        <v>1195</v>
      </c>
      <c r="O94" s="45"/>
      <c r="P94" s="35" t="s">
        <v>152</v>
      </c>
      <c r="Q94" s="224">
        <v>41639</v>
      </c>
      <c r="R94" s="37"/>
      <c r="S94" s="37"/>
      <c r="T94" s="3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</row>
    <row r="95" spans="1:40" ht="14.25">
      <c r="A95" s="27" t="s">
        <v>144</v>
      </c>
      <c r="B95" s="28" t="s">
        <v>1099</v>
      </c>
      <c r="C95" s="43" t="s">
        <v>1322</v>
      </c>
      <c r="D95" s="44"/>
      <c r="E95" s="31"/>
      <c r="F95" s="45"/>
      <c r="G95" s="45"/>
      <c r="H95" s="45"/>
      <c r="I95" s="45"/>
      <c r="J95" s="26"/>
      <c r="K95" s="26"/>
      <c r="L95" s="41" t="s">
        <v>159</v>
      </c>
      <c r="M95" s="40"/>
      <c r="N95" s="41" t="s">
        <v>160</v>
      </c>
      <c r="O95" s="45"/>
      <c r="P95" s="35" t="s">
        <v>1750</v>
      </c>
      <c r="Q95" s="224">
        <v>41639</v>
      </c>
      <c r="R95" s="37"/>
      <c r="S95" s="37"/>
      <c r="T95" s="3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</row>
    <row r="96" spans="1:40" ht="14.25">
      <c r="A96" s="27" t="s">
        <v>144</v>
      </c>
      <c r="B96" s="28" t="s">
        <v>1098</v>
      </c>
      <c r="C96" s="43" t="s">
        <v>202</v>
      </c>
      <c r="D96" s="44"/>
      <c r="E96" s="31"/>
      <c r="F96" s="45"/>
      <c r="G96" s="45"/>
      <c r="H96" s="45"/>
      <c r="I96" s="45"/>
      <c r="J96" s="26"/>
      <c r="K96" s="26"/>
      <c r="L96" s="41" t="s">
        <v>146</v>
      </c>
      <c r="M96" s="40"/>
      <c r="N96" s="41" t="s">
        <v>158</v>
      </c>
      <c r="O96" s="45"/>
      <c r="P96" s="35" t="s">
        <v>1750</v>
      </c>
      <c r="Q96" s="224">
        <v>41639</v>
      </c>
      <c r="R96" s="37"/>
      <c r="S96" s="37"/>
      <c r="T96" s="3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</row>
    <row r="97" spans="1:40" ht="14.25">
      <c r="A97" s="27" t="s">
        <v>144</v>
      </c>
      <c r="B97" s="28" t="s">
        <v>980</v>
      </c>
      <c r="C97" s="43" t="s">
        <v>203</v>
      </c>
      <c r="D97" s="44"/>
      <c r="E97" s="31"/>
      <c r="F97" s="45"/>
      <c r="G97" s="45"/>
      <c r="H97" s="45"/>
      <c r="I97" s="45"/>
      <c r="J97" s="26"/>
      <c r="K97" s="26"/>
      <c r="L97" s="34" t="s">
        <v>150</v>
      </c>
      <c r="M97" s="40"/>
      <c r="N97" s="34" t="s">
        <v>211</v>
      </c>
      <c r="O97" s="45"/>
      <c r="P97" s="35" t="s">
        <v>1750</v>
      </c>
      <c r="Q97" s="224">
        <v>41639</v>
      </c>
      <c r="R97" s="37"/>
      <c r="S97" s="37"/>
      <c r="T97" s="3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</row>
    <row r="98" spans="1:40" ht="14.25">
      <c r="A98" s="27" t="s">
        <v>144</v>
      </c>
      <c r="B98" s="28" t="s">
        <v>1009</v>
      </c>
      <c r="C98" s="43" t="s">
        <v>215</v>
      </c>
      <c r="D98" s="44"/>
      <c r="E98" s="31"/>
      <c r="F98" s="45"/>
      <c r="G98" s="45"/>
      <c r="H98" s="45"/>
      <c r="I98" s="45"/>
      <c r="J98" s="26"/>
      <c r="K98" s="26"/>
      <c r="L98" s="34" t="s">
        <v>165</v>
      </c>
      <c r="M98" s="40"/>
      <c r="N98" s="34" t="s">
        <v>291</v>
      </c>
      <c r="O98" s="45"/>
      <c r="P98" s="35" t="s">
        <v>1750</v>
      </c>
      <c r="Q98" s="224">
        <v>41639</v>
      </c>
      <c r="R98" s="37"/>
      <c r="S98" s="37"/>
      <c r="T98" s="3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4.25">
      <c r="A99" s="27" t="s">
        <v>144</v>
      </c>
      <c r="B99" s="28" t="s">
        <v>1014</v>
      </c>
      <c r="C99" s="43" t="s">
        <v>213</v>
      </c>
      <c r="D99" s="44"/>
      <c r="E99" s="31"/>
      <c r="F99" s="45"/>
      <c r="G99" s="45"/>
      <c r="H99" s="45"/>
      <c r="I99" s="45"/>
      <c r="J99" s="26"/>
      <c r="K99" s="26"/>
      <c r="L99" s="34" t="s">
        <v>165</v>
      </c>
      <c r="M99" s="40"/>
      <c r="N99" s="34" t="s">
        <v>291</v>
      </c>
      <c r="O99" s="45"/>
      <c r="P99" s="35" t="s">
        <v>1750</v>
      </c>
      <c r="Q99" s="224">
        <v>41639</v>
      </c>
      <c r="R99" s="37"/>
      <c r="S99" s="37"/>
      <c r="T99" s="3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4.25">
      <c r="A100" s="27" t="s">
        <v>144</v>
      </c>
      <c r="B100" s="28"/>
      <c r="C100" s="43" t="s">
        <v>1321</v>
      </c>
      <c r="D100" s="44"/>
      <c r="E100" s="31"/>
      <c r="F100" s="45"/>
      <c r="G100" s="45"/>
      <c r="H100" s="45"/>
      <c r="I100" s="45"/>
      <c r="J100" s="26"/>
      <c r="K100" s="26"/>
      <c r="L100" s="41" t="s">
        <v>165</v>
      </c>
      <c r="M100" s="40"/>
      <c r="N100" s="41" t="s">
        <v>291</v>
      </c>
      <c r="O100" s="45"/>
      <c r="P100" s="35" t="s">
        <v>1750</v>
      </c>
      <c r="Q100" s="224">
        <v>41639</v>
      </c>
      <c r="R100" s="37"/>
      <c r="S100" s="37"/>
      <c r="T100" s="3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4.25">
      <c r="A101" s="27" t="s">
        <v>212</v>
      </c>
      <c r="B101" s="28" t="s">
        <v>1014</v>
      </c>
      <c r="C101" s="43" t="s">
        <v>213</v>
      </c>
      <c r="D101" s="44" t="s">
        <v>1130</v>
      </c>
      <c r="E101" s="31"/>
      <c r="F101" s="45"/>
      <c r="G101" s="45"/>
      <c r="H101" s="45"/>
      <c r="I101" s="45"/>
      <c r="J101" s="26"/>
      <c r="K101" s="26"/>
      <c r="L101" s="41" t="s">
        <v>165</v>
      </c>
      <c r="M101" s="40"/>
      <c r="N101" s="34" t="s">
        <v>861</v>
      </c>
      <c r="O101" s="45"/>
      <c r="P101" s="35" t="s">
        <v>152</v>
      </c>
      <c r="Q101" s="224">
        <v>41639</v>
      </c>
      <c r="R101" s="37"/>
      <c r="S101" s="37"/>
      <c r="T101" s="3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4.25">
      <c r="A102" s="27" t="s">
        <v>212</v>
      </c>
      <c r="B102" s="28" t="s">
        <v>1009</v>
      </c>
      <c r="C102" s="43" t="s">
        <v>215</v>
      </c>
      <c r="D102" s="44" t="s">
        <v>1130</v>
      </c>
      <c r="E102" s="31"/>
      <c r="F102" s="45"/>
      <c r="G102" s="45"/>
      <c r="H102" s="45"/>
      <c r="I102" s="45"/>
      <c r="J102" s="26"/>
      <c r="K102" s="26"/>
      <c r="L102" s="41" t="s">
        <v>150</v>
      </c>
      <c r="M102" s="40"/>
      <c r="N102" s="34" t="s">
        <v>862</v>
      </c>
      <c r="O102" s="45"/>
      <c r="P102" s="35" t="s">
        <v>152</v>
      </c>
      <c r="Q102" s="224">
        <v>41639</v>
      </c>
      <c r="R102" s="37"/>
      <c r="S102" s="37"/>
      <c r="T102" s="3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4.25">
      <c r="A103" s="27" t="s">
        <v>212</v>
      </c>
      <c r="B103" s="28"/>
      <c r="C103" s="43" t="s">
        <v>1035</v>
      </c>
      <c r="D103" s="44" t="s">
        <v>1130</v>
      </c>
      <c r="E103" s="31"/>
      <c r="F103" s="45"/>
      <c r="G103" s="45"/>
      <c r="H103" s="45"/>
      <c r="I103" s="45"/>
      <c r="J103" s="26"/>
      <c r="K103" s="26"/>
      <c r="L103" s="41" t="s">
        <v>165</v>
      </c>
      <c r="M103" s="40"/>
      <c r="N103" s="34" t="s">
        <v>861</v>
      </c>
      <c r="O103" s="45"/>
      <c r="P103" s="35" t="s">
        <v>152</v>
      </c>
      <c r="Q103" s="224">
        <v>41639</v>
      </c>
      <c r="R103" s="37"/>
      <c r="S103" s="37"/>
      <c r="T103" s="3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3.5" customHeight="1">
      <c r="A104" s="809" t="s">
        <v>134</v>
      </c>
      <c r="B104" s="294"/>
      <c r="C104" s="811" t="s">
        <v>217</v>
      </c>
      <c r="D104" s="811"/>
      <c r="E104" s="193"/>
      <c r="F104" s="194"/>
      <c r="G104" s="194"/>
      <c r="H104" s="194"/>
      <c r="I104" s="194"/>
      <c r="J104" s="194"/>
      <c r="K104" s="194"/>
      <c r="L104" s="810" t="s">
        <v>39</v>
      </c>
      <c r="M104" s="810"/>
      <c r="N104" s="810"/>
      <c r="O104" s="195"/>
      <c r="P104" s="809" t="s">
        <v>138</v>
      </c>
      <c r="Q104" s="812" t="s">
        <v>139</v>
      </c>
      <c r="R104" s="37"/>
      <c r="S104" s="37"/>
      <c r="T104" s="3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5">
      <c r="A105" s="809"/>
      <c r="B105" s="294"/>
      <c r="C105" s="811"/>
      <c r="D105" s="811"/>
      <c r="E105" s="193"/>
      <c r="F105" s="194"/>
      <c r="G105" s="194"/>
      <c r="H105" s="194"/>
      <c r="I105" s="194"/>
      <c r="J105" s="194"/>
      <c r="K105" s="194"/>
      <c r="L105" s="810" t="s">
        <v>142</v>
      </c>
      <c r="M105" s="810"/>
      <c r="N105" s="810"/>
      <c r="O105" s="195"/>
      <c r="P105" s="809"/>
      <c r="Q105" s="812"/>
      <c r="R105" s="37"/>
      <c r="S105" s="37"/>
      <c r="T105" s="3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5">
      <c r="A106" s="809"/>
      <c r="B106" s="294"/>
      <c r="C106" s="811"/>
      <c r="D106" s="811"/>
      <c r="E106" s="193"/>
      <c r="F106" s="194"/>
      <c r="G106" s="194"/>
      <c r="H106" s="194"/>
      <c r="I106" s="194"/>
      <c r="J106" s="194"/>
      <c r="K106" s="194"/>
      <c r="L106" s="191" t="s">
        <v>143</v>
      </c>
      <c r="M106" s="194"/>
      <c r="N106" s="191" t="s">
        <v>134</v>
      </c>
      <c r="O106" s="191"/>
      <c r="P106" s="809"/>
      <c r="Q106" s="812"/>
      <c r="R106" s="37"/>
      <c r="S106" s="37"/>
      <c r="T106" s="3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28" s="37" customFormat="1" ht="15" customHeight="1">
      <c r="A107" s="27" t="s">
        <v>1165</v>
      </c>
      <c r="B107" s="296" t="s">
        <v>39</v>
      </c>
      <c r="C107" s="29" t="s">
        <v>918</v>
      </c>
      <c r="D107" s="30"/>
      <c r="E107" s="31"/>
      <c r="F107" s="45"/>
      <c r="G107" s="45"/>
      <c r="H107" s="45"/>
      <c r="I107" s="45"/>
      <c r="J107" s="26"/>
      <c r="K107" s="26"/>
      <c r="L107" s="34" t="s">
        <v>154</v>
      </c>
      <c r="M107" s="259"/>
      <c r="N107" s="34" t="s">
        <v>1180</v>
      </c>
      <c r="O107" s="45"/>
      <c r="P107" s="35" t="s">
        <v>152</v>
      </c>
      <c r="Q107" s="224">
        <v>41639</v>
      </c>
      <c r="S107" s="13"/>
      <c r="T107" s="38"/>
      <c r="U107" s="13"/>
      <c r="V107" s="13"/>
      <c r="W107" s="13"/>
      <c r="X107" s="13"/>
      <c r="Y107" s="13"/>
      <c r="Z107" s="13"/>
      <c r="AA107" s="13"/>
      <c r="AB107" s="13"/>
    </row>
    <row r="108" spans="1:28" s="37" customFormat="1" ht="15" customHeight="1">
      <c r="A108" s="27" t="s">
        <v>144</v>
      </c>
      <c r="B108" s="124" t="s">
        <v>39</v>
      </c>
      <c r="C108" s="29" t="s">
        <v>240</v>
      </c>
      <c r="D108" s="30"/>
      <c r="E108" s="31"/>
      <c r="F108" s="45"/>
      <c r="G108" s="45"/>
      <c r="H108" s="45"/>
      <c r="I108" s="45"/>
      <c r="J108" s="26"/>
      <c r="K108" s="26"/>
      <c r="L108" s="34" t="s">
        <v>146</v>
      </c>
      <c r="M108" s="259"/>
      <c r="N108" s="34" t="s">
        <v>158</v>
      </c>
      <c r="O108" s="45"/>
      <c r="P108" s="35" t="s">
        <v>152</v>
      </c>
      <c r="Q108" s="224">
        <v>41639</v>
      </c>
      <c r="S108" s="13"/>
      <c r="T108" s="38"/>
      <c r="U108" s="13"/>
      <c r="V108" s="13"/>
      <c r="W108" s="13"/>
      <c r="X108" s="13"/>
      <c r="Y108" s="13"/>
      <c r="Z108" s="13"/>
      <c r="AA108" s="13"/>
      <c r="AB108" s="13"/>
    </row>
    <row r="109" spans="1:28" s="37" customFormat="1" ht="15" customHeight="1">
      <c r="A109" s="27" t="s">
        <v>144</v>
      </c>
      <c r="B109" s="124" t="s">
        <v>39</v>
      </c>
      <c r="C109" s="29" t="s">
        <v>1573</v>
      </c>
      <c r="D109" s="30"/>
      <c r="E109" s="31"/>
      <c r="F109" s="45"/>
      <c r="G109" s="45"/>
      <c r="H109" s="45"/>
      <c r="I109" s="45"/>
      <c r="J109" s="26"/>
      <c r="K109" s="26"/>
      <c r="L109" s="34" t="s">
        <v>146</v>
      </c>
      <c r="M109" s="259"/>
      <c r="N109" s="34" t="s">
        <v>158</v>
      </c>
      <c r="O109" s="45"/>
      <c r="P109" s="35" t="s">
        <v>152</v>
      </c>
      <c r="Q109" s="224">
        <v>41639</v>
      </c>
      <c r="S109" s="13"/>
      <c r="T109" s="38"/>
      <c r="U109" s="13"/>
      <c r="V109" s="13"/>
      <c r="W109" s="13"/>
      <c r="X109" s="13"/>
      <c r="Y109" s="13"/>
      <c r="Z109" s="13"/>
      <c r="AA109" s="13"/>
      <c r="AB109" s="13"/>
    </row>
    <row r="110" spans="1:28" s="37" customFormat="1" ht="15" customHeight="1">
      <c r="A110" s="27" t="s">
        <v>144</v>
      </c>
      <c r="B110" s="124" t="s">
        <v>39</v>
      </c>
      <c r="C110" s="29" t="s">
        <v>1425</v>
      </c>
      <c r="D110" s="30"/>
      <c r="E110" s="31"/>
      <c r="F110" s="45"/>
      <c r="G110" s="45"/>
      <c r="H110" s="45"/>
      <c r="I110" s="45"/>
      <c r="J110" s="26"/>
      <c r="K110" s="26"/>
      <c r="L110" s="34" t="s">
        <v>216</v>
      </c>
      <c r="M110" s="259"/>
      <c r="N110" s="34" t="s">
        <v>1426</v>
      </c>
      <c r="O110" s="45"/>
      <c r="P110" s="35" t="s">
        <v>152</v>
      </c>
      <c r="Q110" s="224">
        <v>41639</v>
      </c>
      <c r="S110" s="13"/>
      <c r="T110" s="38"/>
      <c r="U110" s="13"/>
      <c r="V110" s="13"/>
      <c r="W110" s="13"/>
      <c r="X110" s="13"/>
      <c r="Y110" s="13"/>
      <c r="Z110" s="13"/>
      <c r="AA110" s="13"/>
      <c r="AB110" s="13"/>
    </row>
    <row r="111" spans="1:40" s="37" customFormat="1" ht="13.5" customHeight="1">
      <c r="A111" s="811" t="s">
        <v>134</v>
      </c>
      <c r="B111" s="295"/>
      <c r="C111" s="811" t="s">
        <v>39</v>
      </c>
      <c r="D111" s="813" t="s">
        <v>40</v>
      </c>
      <c r="E111" s="812" t="s">
        <v>218</v>
      </c>
      <c r="F111" s="812"/>
      <c r="G111" s="809" t="s">
        <v>923</v>
      </c>
      <c r="H111" s="809"/>
      <c r="I111" s="809"/>
      <c r="J111" s="192"/>
      <c r="K111" s="192"/>
      <c r="L111" s="809" t="s">
        <v>219</v>
      </c>
      <c r="M111" s="809"/>
      <c r="N111" s="809"/>
      <c r="O111" s="194"/>
      <c r="P111" s="809" t="s">
        <v>138</v>
      </c>
      <c r="Q111" s="812" t="s">
        <v>220</v>
      </c>
      <c r="R111" s="13"/>
      <c r="S111" s="13"/>
      <c r="T111" s="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s="37" customFormat="1" ht="15">
      <c r="A112" s="811"/>
      <c r="B112" s="295"/>
      <c r="C112" s="811"/>
      <c r="D112" s="813"/>
      <c r="E112" s="812"/>
      <c r="F112" s="812"/>
      <c r="G112" s="810" t="s">
        <v>142</v>
      </c>
      <c r="H112" s="810"/>
      <c r="I112" s="810"/>
      <c r="J112" s="192"/>
      <c r="K112" s="192"/>
      <c r="L112" s="810" t="s">
        <v>142</v>
      </c>
      <c r="M112" s="810"/>
      <c r="N112" s="810"/>
      <c r="O112" s="191"/>
      <c r="P112" s="809"/>
      <c r="Q112" s="812"/>
      <c r="R112" s="13"/>
      <c r="S112" s="13"/>
      <c r="T112" s="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s="37" customFormat="1" ht="15">
      <c r="A113" s="811"/>
      <c r="B113" s="295"/>
      <c r="C113" s="811"/>
      <c r="D113" s="813"/>
      <c r="E113" s="812"/>
      <c r="F113" s="812"/>
      <c r="G113" s="244" t="s">
        <v>143</v>
      </c>
      <c r="H113" s="244"/>
      <c r="I113" s="244" t="s">
        <v>134</v>
      </c>
      <c r="J113" s="192"/>
      <c r="K113" s="192"/>
      <c r="L113" s="258" t="s">
        <v>143</v>
      </c>
      <c r="M113" s="258"/>
      <c r="N113" s="258" t="s">
        <v>134</v>
      </c>
      <c r="O113" s="191"/>
      <c r="P113" s="809"/>
      <c r="Q113" s="812"/>
      <c r="R113" s="13"/>
      <c r="T113" s="38">
        <v>0</v>
      </c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20" s="37" customFormat="1" ht="14.25">
      <c r="A114" s="27" t="s">
        <v>144</v>
      </c>
      <c r="B114" s="28" t="s">
        <v>1087</v>
      </c>
      <c r="C114" s="29" t="s">
        <v>145</v>
      </c>
      <c r="D114" s="44" t="s">
        <v>1136</v>
      </c>
      <c r="E114" s="46" t="s">
        <v>221</v>
      </c>
      <c r="F114" s="45"/>
      <c r="G114" s="45"/>
      <c r="H114" s="45"/>
      <c r="I114" s="45"/>
      <c r="J114" s="26"/>
      <c r="K114" s="26"/>
      <c r="L114" s="34" t="s">
        <v>159</v>
      </c>
      <c r="M114" s="259"/>
      <c r="N114" s="34" t="s">
        <v>161</v>
      </c>
      <c r="O114" s="45"/>
      <c r="P114" s="35" t="s">
        <v>152</v>
      </c>
      <c r="Q114" s="224">
        <v>41639</v>
      </c>
      <c r="T114" s="38">
        <v>40178</v>
      </c>
    </row>
    <row r="115" spans="1:40" ht="14.25">
      <c r="A115" s="27" t="s">
        <v>144</v>
      </c>
      <c r="B115" s="28" t="s">
        <v>1087</v>
      </c>
      <c r="C115" s="29" t="s">
        <v>145</v>
      </c>
      <c r="D115" s="44" t="s">
        <v>1137</v>
      </c>
      <c r="E115" s="46" t="s">
        <v>222</v>
      </c>
      <c r="F115" s="45"/>
      <c r="G115" s="45"/>
      <c r="H115" s="45"/>
      <c r="I115" s="45"/>
      <c r="J115" s="26"/>
      <c r="K115" s="26"/>
      <c r="L115" s="34" t="s">
        <v>159</v>
      </c>
      <c r="M115" s="259"/>
      <c r="N115" s="34" t="s">
        <v>161</v>
      </c>
      <c r="O115" s="45"/>
      <c r="P115" s="35" t="s">
        <v>152</v>
      </c>
      <c r="Q115" s="224">
        <v>41639</v>
      </c>
      <c r="R115" s="37"/>
      <c r="S115" s="37"/>
      <c r="T115" s="38">
        <v>40178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4.25">
      <c r="A116" s="27" t="s">
        <v>144</v>
      </c>
      <c r="B116" s="28" t="s">
        <v>1087</v>
      </c>
      <c r="C116" s="29" t="s">
        <v>45</v>
      </c>
      <c r="D116" s="44" t="s">
        <v>1138</v>
      </c>
      <c r="E116" s="46" t="s">
        <v>223</v>
      </c>
      <c r="F116" s="45"/>
      <c r="G116" s="45"/>
      <c r="H116" s="45"/>
      <c r="I116" s="45"/>
      <c r="J116" s="26"/>
      <c r="K116" s="26"/>
      <c r="L116" s="34" t="s">
        <v>165</v>
      </c>
      <c r="M116" s="259"/>
      <c r="N116" s="34" t="s">
        <v>224</v>
      </c>
      <c r="O116" s="45"/>
      <c r="P116" s="35" t="s">
        <v>152</v>
      </c>
      <c r="Q116" s="224">
        <v>41639</v>
      </c>
      <c r="R116" s="37"/>
      <c r="S116" s="37"/>
      <c r="T116" s="38">
        <v>40178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4.25">
      <c r="A117" s="27" t="s">
        <v>144</v>
      </c>
      <c r="B117" s="28" t="s">
        <v>1087</v>
      </c>
      <c r="C117" s="29" t="s">
        <v>45</v>
      </c>
      <c r="D117" s="44" t="s">
        <v>1139</v>
      </c>
      <c r="E117" s="46" t="s">
        <v>225</v>
      </c>
      <c r="F117" s="45"/>
      <c r="G117" s="45"/>
      <c r="H117" s="45"/>
      <c r="I117" s="45"/>
      <c r="J117" s="26"/>
      <c r="K117" s="26"/>
      <c r="L117" s="34" t="s">
        <v>165</v>
      </c>
      <c r="M117" s="259"/>
      <c r="N117" s="34" t="s">
        <v>224</v>
      </c>
      <c r="O117" s="45"/>
      <c r="P117" s="35" t="s">
        <v>152</v>
      </c>
      <c r="Q117" s="224">
        <v>41639</v>
      </c>
      <c r="R117" s="37"/>
      <c r="S117" s="37"/>
      <c r="T117" s="38">
        <v>40178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5" customHeight="1">
      <c r="A118" s="27" t="s">
        <v>144</v>
      </c>
      <c r="B118" s="28" t="s">
        <v>1087</v>
      </c>
      <c r="C118" s="29" t="s">
        <v>45</v>
      </c>
      <c r="D118" s="44" t="s">
        <v>1140</v>
      </c>
      <c r="E118" s="46" t="s">
        <v>226</v>
      </c>
      <c r="F118" s="45"/>
      <c r="G118" s="45"/>
      <c r="H118" s="45"/>
      <c r="I118" s="45"/>
      <c r="J118" s="26"/>
      <c r="K118" s="26"/>
      <c r="L118" s="34" t="s">
        <v>165</v>
      </c>
      <c r="M118" s="259"/>
      <c r="N118" s="34" t="s">
        <v>224</v>
      </c>
      <c r="O118" s="45"/>
      <c r="P118" s="35" t="s">
        <v>152</v>
      </c>
      <c r="Q118" s="224">
        <v>41639</v>
      </c>
      <c r="R118" s="37"/>
      <c r="S118" s="37"/>
      <c r="T118" s="38">
        <v>40178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4.25">
      <c r="A119" s="27" t="s">
        <v>144</v>
      </c>
      <c r="B119" s="28" t="s">
        <v>1087</v>
      </c>
      <c r="C119" s="29" t="s">
        <v>45</v>
      </c>
      <c r="D119" s="44" t="s">
        <v>1607</v>
      </c>
      <c r="E119" s="46" t="s">
        <v>1751</v>
      </c>
      <c r="F119" s="45"/>
      <c r="G119" s="45"/>
      <c r="H119" s="45"/>
      <c r="I119" s="45"/>
      <c r="J119" s="26"/>
      <c r="K119" s="26"/>
      <c r="L119" s="34" t="s">
        <v>165</v>
      </c>
      <c r="M119" s="259"/>
      <c r="N119" s="34" t="s">
        <v>224</v>
      </c>
      <c r="O119" s="45"/>
      <c r="P119" s="35" t="s">
        <v>152</v>
      </c>
      <c r="Q119" s="224">
        <v>41639</v>
      </c>
      <c r="R119" s="48"/>
      <c r="S119" s="37"/>
      <c r="T119" s="38">
        <v>40178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20" s="37" customFormat="1" ht="14.25">
      <c r="A120" s="27" t="s">
        <v>144</v>
      </c>
      <c r="B120" s="28" t="s">
        <v>1087</v>
      </c>
      <c r="C120" s="29" t="s">
        <v>42</v>
      </c>
      <c r="D120" s="44" t="s">
        <v>1141</v>
      </c>
      <c r="E120" s="46" t="s">
        <v>223</v>
      </c>
      <c r="F120" s="45"/>
      <c r="G120" s="45"/>
      <c r="H120" s="45"/>
      <c r="I120" s="45"/>
      <c r="J120" s="26"/>
      <c r="K120" s="26"/>
      <c r="L120" s="34" t="s">
        <v>165</v>
      </c>
      <c r="M120" s="259"/>
      <c r="N120" s="34" t="s">
        <v>224</v>
      </c>
      <c r="O120" s="45"/>
      <c r="P120" s="35" t="s">
        <v>152</v>
      </c>
      <c r="Q120" s="224">
        <v>41639</v>
      </c>
      <c r="T120" s="38">
        <v>40178</v>
      </c>
    </row>
    <row r="121" spans="1:20" s="37" customFormat="1" ht="14.25">
      <c r="A121" s="27" t="s">
        <v>144</v>
      </c>
      <c r="B121" s="28" t="s">
        <v>1087</v>
      </c>
      <c r="C121" s="29" t="s">
        <v>252</v>
      </c>
      <c r="D121" s="44" t="s">
        <v>796</v>
      </c>
      <c r="E121" s="46" t="s">
        <v>797</v>
      </c>
      <c r="F121" s="45"/>
      <c r="G121" s="45"/>
      <c r="H121" s="45"/>
      <c r="I121" s="45"/>
      <c r="J121" s="26"/>
      <c r="K121" s="26"/>
      <c r="L121" s="34" t="s">
        <v>154</v>
      </c>
      <c r="M121" s="259"/>
      <c r="N121" s="34" t="s">
        <v>156</v>
      </c>
      <c r="O121" s="45"/>
      <c r="P121" s="35" t="s">
        <v>152</v>
      </c>
      <c r="Q121" s="224">
        <v>41639</v>
      </c>
      <c r="T121" s="38">
        <v>40178</v>
      </c>
    </row>
    <row r="122" spans="1:20" s="37" customFormat="1" ht="14.25">
      <c r="A122" s="27" t="s">
        <v>144</v>
      </c>
      <c r="B122" s="28" t="s">
        <v>1087</v>
      </c>
      <c r="C122" s="29" t="s">
        <v>252</v>
      </c>
      <c r="D122" s="44" t="s">
        <v>1353</v>
      </c>
      <c r="E122" s="46" t="s">
        <v>1354</v>
      </c>
      <c r="F122" s="45"/>
      <c r="G122" s="45"/>
      <c r="H122" s="45"/>
      <c r="I122" s="45"/>
      <c r="J122" s="26"/>
      <c r="K122" s="26"/>
      <c r="L122" s="34" t="s">
        <v>154</v>
      </c>
      <c r="M122" s="259"/>
      <c r="N122" s="34" t="s">
        <v>156</v>
      </c>
      <c r="O122" s="45"/>
      <c r="P122" s="35" t="s">
        <v>152</v>
      </c>
      <c r="Q122" s="224">
        <v>41639</v>
      </c>
      <c r="T122" s="38">
        <v>40178</v>
      </c>
    </row>
    <row r="123" spans="1:20" s="37" customFormat="1" ht="14.25">
      <c r="A123" s="27" t="s">
        <v>144</v>
      </c>
      <c r="B123" s="28" t="s">
        <v>1087</v>
      </c>
      <c r="C123" s="29" t="s">
        <v>252</v>
      </c>
      <c r="D123" s="44" t="s">
        <v>1642</v>
      </c>
      <c r="E123" s="46" t="s">
        <v>1643</v>
      </c>
      <c r="F123" s="45"/>
      <c r="G123" s="45"/>
      <c r="H123" s="45"/>
      <c r="I123" s="45"/>
      <c r="J123" s="26"/>
      <c r="K123" s="26"/>
      <c r="L123" s="34" t="s">
        <v>154</v>
      </c>
      <c r="M123" s="259"/>
      <c r="N123" s="34" t="s">
        <v>156</v>
      </c>
      <c r="O123" s="45"/>
      <c r="P123" s="35" t="s">
        <v>152</v>
      </c>
      <c r="Q123" s="224">
        <v>41639</v>
      </c>
      <c r="T123" s="38">
        <v>40178</v>
      </c>
    </row>
    <row r="124" spans="1:20" s="37" customFormat="1" ht="14.25">
      <c r="A124" s="27" t="s">
        <v>144</v>
      </c>
      <c r="B124" s="28" t="s">
        <v>1087</v>
      </c>
      <c r="C124" s="29" t="s">
        <v>162</v>
      </c>
      <c r="D124" s="44" t="s">
        <v>1142</v>
      </c>
      <c r="E124" s="46" t="s">
        <v>251</v>
      </c>
      <c r="F124" s="45"/>
      <c r="G124" s="45"/>
      <c r="H124" s="45"/>
      <c r="I124" s="45"/>
      <c r="J124" s="26"/>
      <c r="K124" s="26"/>
      <c r="L124" s="34" t="s">
        <v>159</v>
      </c>
      <c r="M124" s="259"/>
      <c r="N124" s="34" t="s">
        <v>161</v>
      </c>
      <c r="O124" s="45"/>
      <c r="P124" s="35" t="s">
        <v>152</v>
      </c>
      <c r="Q124" s="224">
        <v>41639</v>
      </c>
      <c r="T124" s="38"/>
    </row>
    <row r="125" spans="1:20" s="37" customFormat="1" ht="14.25">
      <c r="A125" s="27" t="s">
        <v>144</v>
      </c>
      <c r="B125" s="28" t="s">
        <v>1087</v>
      </c>
      <c r="C125" s="29" t="s">
        <v>162</v>
      </c>
      <c r="D125" s="44" t="s">
        <v>1143</v>
      </c>
      <c r="E125" s="46" t="s">
        <v>814</v>
      </c>
      <c r="F125" s="45"/>
      <c r="G125" s="45"/>
      <c r="H125" s="45"/>
      <c r="I125" s="45"/>
      <c r="J125" s="26"/>
      <c r="K125" s="26"/>
      <c r="L125" s="34" t="s">
        <v>159</v>
      </c>
      <c r="M125" s="259"/>
      <c r="N125" s="34" t="s">
        <v>161</v>
      </c>
      <c r="O125" s="45"/>
      <c r="P125" s="35" t="s">
        <v>152</v>
      </c>
      <c r="Q125" s="224">
        <v>41639</v>
      </c>
      <c r="T125" s="38"/>
    </row>
    <row r="126" spans="1:20" s="37" customFormat="1" ht="14.25">
      <c r="A126" s="27" t="s">
        <v>144</v>
      </c>
      <c r="B126" s="28" t="s">
        <v>1087</v>
      </c>
      <c r="C126" s="29" t="s">
        <v>162</v>
      </c>
      <c r="D126" s="44" t="s">
        <v>1752</v>
      </c>
      <c r="E126" s="46" t="s">
        <v>1427</v>
      </c>
      <c r="F126" s="45"/>
      <c r="G126" s="45"/>
      <c r="H126" s="45"/>
      <c r="I126" s="45"/>
      <c r="J126" s="26"/>
      <c r="K126" s="26"/>
      <c r="L126" s="34" t="s">
        <v>159</v>
      </c>
      <c r="M126" s="259"/>
      <c r="N126" s="34" t="s">
        <v>161</v>
      </c>
      <c r="O126" s="45"/>
      <c r="P126" s="33" t="s">
        <v>152</v>
      </c>
      <c r="Q126" s="224">
        <v>41639</v>
      </c>
      <c r="T126" s="38"/>
    </row>
    <row r="127" spans="1:20" s="37" customFormat="1" ht="14.25">
      <c r="A127" s="27" t="s">
        <v>144</v>
      </c>
      <c r="B127" s="28" t="s">
        <v>1087</v>
      </c>
      <c r="C127" s="29" t="s">
        <v>162</v>
      </c>
      <c r="D127" s="44" t="s">
        <v>1144</v>
      </c>
      <c r="E127" s="46" t="s">
        <v>1145</v>
      </c>
      <c r="F127" s="45"/>
      <c r="G127" s="45"/>
      <c r="H127" s="45"/>
      <c r="I127" s="45"/>
      <c r="J127" s="26"/>
      <c r="K127" s="26"/>
      <c r="L127" s="34" t="s">
        <v>154</v>
      </c>
      <c r="M127" s="259"/>
      <c r="N127" s="34" t="s">
        <v>156</v>
      </c>
      <c r="O127" s="45"/>
      <c r="P127" s="33" t="s">
        <v>152</v>
      </c>
      <c r="Q127" s="224">
        <v>41639</v>
      </c>
      <c r="T127" s="38"/>
    </row>
    <row r="128" spans="1:20" s="37" customFormat="1" ht="14.25">
      <c r="A128" s="27" t="s">
        <v>144</v>
      </c>
      <c r="B128" s="28" t="s">
        <v>1087</v>
      </c>
      <c r="C128" s="29" t="s">
        <v>162</v>
      </c>
      <c r="D128" s="44" t="s">
        <v>1323</v>
      </c>
      <c r="E128" s="46" t="s">
        <v>1145</v>
      </c>
      <c r="F128" s="45"/>
      <c r="G128" s="45"/>
      <c r="H128" s="45"/>
      <c r="I128" s="45"/>
      <c r="J128" s="26"/>
      <c r="K128" s="26"/>
      <c r="L128" s="34" t="s">
        <v>154</v>
      </c>
      <c r="M128" s="259"/>
      <c r="N128" s="34" t="s">
        <v>156</v>
      </c>
      <c r="O128" s="45"/>
      <c r="P128" s="33" t="s">
        <v>152</v>
      </c>
      <c r="Q128" s="224">
        <v>41639</v>
      </c>
      <c r="T128" s="38">
        <v>40178</v>
      </c>
    </row>
    <row r="129" spans="1:20" s="37" customFormat="1" ht="14.25">
      <c r="A129" s="27" t="s">
        <v>144</v>
      </c>
      <c r="B129" s="28" t="s">
        <v>1087</v>
      </c>
      <c r="C129" s="29" t="s">
        <v>162</v>
      </c>
      <c r="D129" s="44" t="s">
        <v>1579</v>
      </c>
      <c r="E129" s="46" t="s">
        <v>1580</v>
      </c>
      <c r="F129" s="45"/>
      <c r="G129" s="45"/>
      <c r="H129" s="45"/>
      <c r="I129" s="45"/>
      <c r="J129" s="26"/>
      <c r="K129" s="26"/>
      <c r="L129" s="34" t="s">
        <v>154</v>
      </c>
      <c r="M129" s="259"/>
      <c r="N129" s="34" t="s">
        <v>156</v>
      </c>
      <c r="O129" s="45"/>
      <c r="P129" s="33" t="s">
        <v>152</v>
      </c>
      <c r="Q129" s="224">
        <v>41639</v>
      </c>
      <c r="T129" s="38"/>
    </row>
    <row r="130" spans="1:20" s="37" customFormat="1" ht="14.25">
      <c r="A130" s="27" t="s">
        <v>144</v>
      </c>
      <c r="B130" s="28" t="s">
        <v>1087</v>
      </c>
      <c r="C130" s="29" t="s">
        <v>795</v>
      </c>
      <c r="D130" s="44" t="s">
        <v>1146</v>
      </c>
      <c r="E130" s="46" t="s">
        <v>1132</v>
      </c>
      <c r="F130" s="45"/>
      <c r="G130" s="45"/>
      <c r="H130" s="45"/>
      <c r="I130" s="45"/>
      <c r="J130" s="26"/>
      <c r="K130" s="26"/>
      <c r="L130" s="34" t="s">
        <v>146</v>
      </c>
      <c r="M130" s="259"/>
      <c r="N130" s="34" t="s">
        <v>149</v>
      </c>
      <c r="O130" s="45"/>
      <c r="P130" s="33" t="s">
        <v>152</v>
      </c>
      <c r="Q130" s="224">
        <v>41639</v>
      </c>
      <c r="T130" s="38"/>
    </row>
    <row r="131" spans="1:20" s="37" customFormat="1" ht="14.25">
      <c r="A131" s="27" t="s">
        <v>144</v>
      </c>
      <c r="B131" s="28" t="s">
        <v>1087</v>
      </c>
      <c r="C131" s="29" t="s">
        <v>795</v>
      </c>
      <c r="D131" s="44" t="s">
        <v>1324</v>
      </c>
      <c r="E131" s="46" t="s">
        <v>1325</v>
      </c>
      <c r="F131" s="45"/>
      <c r="G131" s="45"/>
      <c r="H131" s="45"/>
      <c r="I131" s="45"/>
      <c r="J131" s="26"/>
      <c r="K131" s="26"/>
      <c r="L131" s="34" t="s">
        <v>146</v>
      </c>
      <c r="M131" s="259"/>
      <c r="N131" s="34" t="s">
        <v>149</v>
      </c>
      <c r="O131" s="45"/>
      <c r="P131" s="33" t="s">
        <v>152</v>
      </c>
      <c r="Q131" s="224">
        <v>41639</v>
      </c>
      <c r="T131" s="38"/>
    </row>
    <row r="132" spans="1:20" s="37" customFormat="1" ht="14.25">
      <c r="A132" s="27" t="s">
        <v>144</v>
      </c>
      <c r="B132" s="28" t="s">
        <v>1087</v>
      </c>
      <c r="C132" s="29" t="s">
        <v>795</v>
      </c>
      <c r="D132" s="44" t="s">
        <v>1581</v>
      </c>
      <c r="E132" s="46" t="s">
        <v>1582</v>
      </c>
      <c r="F132" s="45"/>
      <c r="G132" s="45"/>
      <c r="H132" s="45"/>
      <c r="I132" s="45"/>
      <c r="J132" s="26"/>
      <c r="K132" s="26"/>
      <c r="L132" s="34" t="s">
        <v>146</v>
      </c>
      <c r="M132" s="259"/>
      <c r="N132" s="34" t="s">
        <v>149</v>
      </c>
      <c r="O132" s="45"/>
      <c r="P132" s="33" t="s">
        <v>152</v>
      </c>
      <c r="Q132" s="224">
        <v>41639</v>
      </c>
      <c r="T132" s="38"/>
    </row>
    <row r="133" spans="1:20" s="37" customFormat="1" ht="14.25">
      <c r="A133" s="27" t="s">
        <v>144</v>
      </c>
      <c r="B133" s="28" t="s">
        <v>1087</v>
      </c>
      <c r="C133" s="29" t="s">
        <v>795</v>
      </c>
      <c r="D133" s="44" t="s">
        <v>1355</v>
      </c>
      <c r="E133" s="46" t="s">
        <v>244</v>
      </c>
      <c r="F133" s="45"/>
      <c r="G133" s="45"/>
      <c r="H133" s="45"/>
      <c r="I133" s="45"/>
      <c r="J133" s="26"/>
      <c r="K133" s="26"/>
      <c r="L133" s="34" t="s">
        <v>165</v>
      </c>
      <c r="M133" s="259"/>
      <c r="N133" s="34" t="s">
        <v>224</v>
      </c>
      <c r="O133" s="45"/>
      <c r="P133" s="35" t="s">
        <v>152</v>
      </c>
      <c r="Q133" s="224">
        <v>41639</v>
      </c>
      <c r="T133" s="38">
        <v>40178</v>
      </c>
    </row>
    <row r="134" spans="1:20" s="37" customFormat="1" ht="14.25">
      <c r="A134" s="27" t="s">
        <v>144</v>
      </c>
      <c r="B134" s="28" t="s">
        <v>1087</v>
      </c>
      <c r="C134" s="29" t="s">
        <v>169</v>
      </c>
      <c r="D134" s="44" t="s">
        <v>1116</v>
      </c>
      <c r="E134" s="46" t="s">
        <v>1131</v>
      </c>
      <c r="F134" s="45"/>
      <c r="G134" s="45"/>
      <c r="H134" s="45"/>
      <c r="I134" s="45"/>
      <c r="J134" s="26"/>
      <c r="K134" s="26"/>
      <c r="L134" s="34" t="s">
        <v>146</v>
      </c>
      <c r="M134" s="259"/>
      <c r="N134" s="34" t="s">
        <v>149</v>
      </c>
      <c r="O134" s="45"/>
      <c r="P134" s="35" t="s">
        <v>152</v>
      </c>
      <c r="Q134" s="224">
        <v>41639</v>
      </c>
      <c r="T134" s="38">
        <v>40178</v>
      </c>
    </row>
    <row r="135" spans="1:20" s="37" customFormat="1" ht="14.25">
      <c r="A135" s="27" t="s">
        <v>144</v>
      </c>
      <c r="B135" s="28" t="s">
        <v>1087</v>
      </c>
      <c r="C135" s="29" t="s">
        <v>253</v>
      </c>
      <c r="D135" s="44" t="s">
        <v>254</v>
      </c>
      <c r="E135" s="46" t="s">
        <v>250</v>
      </c>
      <c r="F135" s="45"/>
      <c r="G135" s="45"/>
      <c r="H135" s="45"/>
      <c r="I135" s="45"/>
      <c r="J135" s="26"/>
      <c r="K135" s="26"/>
      <c r="L135" s="34" t="s">
        <v>150</v>
      </c>
      <c r="M135" s="259"/>
      <c r="N135" s="34" t="s">
        <v>151</v>
      </c>
      <c r="O135" s="45"/>
      <c r="P135" s="35" t="s">
        <v>152</v>
      </c>
      <c r="Q135" s="224">
        <v>41639</v>
      </c>
      <c r="R135" s="48"/>
      <c r="T135" s="38"/>
    </row>
    <row r="136" spans="1:20" s="37" customFormat="1" ht="14.25">
      <c r="A136" s="27" t="s">
        <v>144</v>
      </c>
      <c r="B136" s="28" t="s">
        <v>1087</v>
      </c>
      <c r="C136" s="29" t="s">
        <v>253</v>
      </c>
      <c r="D136" s="44" t="s">
        <v>1126</v>
      </c>
      <c r="E136" s="46" t="s">
        <v>814</v>
      </c>
      <c r="F136" s="45"/>
      <c r="G136" s="45"/>
      <c r="H136" s="45"/>
      <c r="I136" s="45"/>
      <c r="J136" s="26"/>
      <c r="K136" s="26"/>
      <c r="L136" s="34" t="s">
        <v>150</v>
      </c>
      <c r="M136" s="259"/>
      <c r="N136" s="34" t="s">
        <v>151</v>
      </c>
      <c r="O136" s="45"/>
      <c r="P136" s="35" t="s">
        <v>152</v>
      </c>
      <c r="Q136" s="224">
        <v>41639</v>
      </c>
      <c r="T136" s="38"/>
    </row>
    <row r="137" spans="1:20" s="37" customFormat="1" ht="14.25">
      <c r="A137" s="27" t="s">
        <v>144</v>
      </c>
      <c r="B137" s="28" t="s">
        <v>1087</v>
      </c>
      <c r="C137" s="29" t="s">
        <v>873</v>
      </c>
      <c r="D137" s="44" t="s">
        <v>874</v>
      </c>
      <c r="E137" s="46" t="s">
        <v>875</v>
      </c>
      <c r="F137" s="45"/>
      <c r="G137" s="45"/>
      <c r="H137" s="45"/>
      <c r="I137" s="45"/>
      <c r="J137" s="26"/>
      <c r="K137" s="26"/>
      <c r="L137" s="34" t="s">
        <v>150</v>
      </c>
      <c r="M137" s="259"/>
      <c r="N137" s="34" t="s">
        <v>151</v>
      </c>
      <c r="O137" s="45"/>
      <c r="P137" s="35" t="s">
        <v>152</v>
      </c>
      <c r="Q137" s="224">
        <v>41639</v>
      </c>
      <c r="T137" s="38"/>
    </row>
    <row r="138" spans="1:20" s="37" customFormat="1" ht="14.25">
      <c r="A138" s="27" t="s">
        <v>144</v>
      </c>
      <c r="B138" s="28" t="s">
        <v>1087</v>
      </c>
      <c r="C138" s="29" t="s">
        <v>873</v>
      </c>
      <c r="D138" s="44" t="s">
        <v>1356</v>
      </c>
      <c r="E138" s="46" t="s">
        <v>811</v>
      </c>
      <c r="F138" s="45"/>
      <c r="G138" s="45"/>
      <c r="H138" s="45"/>
      <c r="I138" s="45"/>
      <c r="J138" s="26"/>
      <c r="K138" s="26"/>
      <c r="L138" s="34" t="s">
        <v>165</v>
      </c>
      <c r="M138" s="259"/>
      <c r="N138" s="34" t="s">
        <v>224</v>
      </c>
      <c r="O138" s="45"/>
      <c r="P138" s="35" t="s">
        <v>152</v>
      </c>
      <c r="Q138" s="224">
        <v>41639</v>
      </c>
      <c r="T138" s="38"/>
    </row>
    <row r="139" spans="1:20" s="37" customFormat="1" ht="14.25">
      <c r="A139" s="27" t="s">
        <v>144</v>
      </c>
      <c r="B139" s="28" t="s">
        <v>1087</v>
      </c>
      <c r="C139" s="29" t="s">
        <v>873</v>
      </c>
      <c r="D139" s="44" t="s">
        <v>1357</v>
      </c>
      <c r="E139" s="46" t="s">
        <v>1326</v>
      </c>
      <c r="F139" s="45"/>
      <c r="G139" s="45"/>
      <c r="H139" s="45"/>
      <c r="I139" s="45"/>
      <c r="J139" s="26"/>
      <c r="K139" s="26"/>
      <c r="L139" s="34" t="s">
        <v>165</v>
      </c>
      <c r="M139" s="259"/>
      <c r="N139" s="34" t="s">
        <v>224</v>
      </c>
      <c r="O139" s="45"/>
      <c r="P139" s="35" t="s">
        <v>152</v>
      </c>
      <c r="Q139" s="224">
        <v>41639</v>
      </c>
      <c r="T139" s="38"/>
    </row>
    <row r="140" spans="1:20" s="37" customFormat="1" ht="14.25">
      <c r="A140" s="27" t="s">
        <v>144</v>
      </c>
      <c r="B140" s="28" t="s">
        <v>1087</v>
      </c>
      <c r="C140" s="44" t="s">
        <v>873</v>
      </c>
      <c r="D140" s="44" t="s">
        <v>1644</v>
      </c>
      <c r="E140" s="46" t="s">
        <v>1198</v>
      </c>
      <c r="F140" s="45"/>
      <c r="G140" s="45"/>
      <c r="H140" s="45"/>
      <c r="I140" s="45"/>
      <c r="J140" s="26"/>
      <c r="K140" s="26"/>
      <c r="L140" s="34" t="s">
        <v>150</v>
      </c>
      <c r="M140" s="259"/>
      <c r="N140" s="34" t="s">
        <v>151</v>
      </c>
      <c r="O140" s="45"/>
      <c r="P140" s="35" t="s">
        <v>152</v>
      </c>
      <c r="Q140" s="224">
        <v>41639</v>
      </c>
      <c r="T140" s="38"/>
    </row>
    <row r="141" spans="1:20" s="37" customFormat="1" ht="14.25">
      <c r="A141" s="27" t="s">
        <v>144</v>
      </c>
      <c r="B141" s="28" t="s">
        <v>1087</v>
      </c>
      <c r="C141" s="44" t="s">
        <v>240</v>
      </c>
      <c r="D141" s="44" t="s">
        <v>1358</v>
      </c>
      <c r="E141" s="46" t="s">
        <v>1359</v>
      </c>
      <c r="F141" s="45"/>
      <c r="G141" s="45"/>
      <c r="H141" s="45"/>
      <c r="I141" s="45"/>
      <c r="J141" s="26"/>
      <c r="K141" s="26"/>
      <c r="L141" s="34" t="s">
        <v>146</v>
      </c>
      <c r="M141" s="259"/>
      <c r="N141" s="34" t="s">
        <v>149</v>
      </c>
      <c r="O141" s="45"/>
      <c r="P141" s="35" t="s">
        <v>152</v>
      </c>
      <c r="Q141" s="224">
        <v>41639</v>
      </c>
      <c r="R141" s="48"/>
      <c r="T141" s="38">
        <v>40178</v>
      </c>
    </row>
    <row r="142" spans="1:20" s="37" customFormat="1" ht="14.25">
      <c r="A142" s="27" t="s">
        <v>144</v>
      </c>
      <c r="B142" s="28" t="s">
        <v>1087</v>
      </c>
      <c r="C142" s="29" t="s">
        <v>1196</v>
      </c>
      <c r="D142" s="44" t="s">
        <v>1197</v>
      </c>
      <c r="E142" s="46" t="s">
        <v>1198</v>
      </c>
      <c r="F142" s="45"/>
      <c r="G142" s="45"/>
      <c r="H142" s="45"/>
      <c r="I142" s="45"/>
      <c r="J142" s="26"/>
      <c r="K142" s="26"/>
      <c r="L142" s="34" t="s">
        <v>154</v>
      </c>
      <c r="M142" s="259"/>
      <c r="N142" s="34" t="s">
        <v>156</v>
      </c>
      <c r="O142" s="45"/>
      <c r="P142" s="35" t="s">
        <v>152</v>
      </c>
      <c r="Q142" s="224">
        <v>41639</v>
      </c>
      <c r="R142" s="48"/>
      <c r="T142" s="38">
        <v>40178</v>
      </c>
    </row>
    <row r="143" spans="1:20" s="37" customFormat="1" ht="14.25">
      <c r="A143" s="27" t="s">
        <v>144</v>
      </c>
      <c r="B143" s="28" t="s">
        <v>1087</v>
      </c>
      <c r="C143" s="29" t="s">
        <v>1196</v>
      </c>
      <c r="D143" s="44" t="s">
        <v>1461</v>
      </c>
      <c r="E143" s="46" t="s">
        <v>1583</v>
      </c>
      <c r="F143" s="45"/>
      <c r="G143" s="45"/>
      <c r="H143" s="45"/>
      <c r="I143" s="45"/>
      <c r="J143" s="26"/>
      <c r="K143" s="26"/>
      <c r="L143" s="34" t="s">
        <v>154</v>
      </c>
      <c r="M143" s="260"/>
      <c r="N143" s="34" t="s">
        <v>156</v>
      </c>
      <c r="O143" s="49"/>
      <c r="P143" s="35" t="s">
        <v>152</v>
      </c>
      <c r="Q143" s="224">
        <v>41639</v>
      </c>
      <c r="T143" s="38">
        <v>40178</v>
      </c>
    </row>
    <row r="144" spans="1:20" s="37" customFormat="1" ht="14.25">
      <c r="A144" s="27" t="s">
        <v>144</v>
      </c>
      <c r="B144" s="28" t="s">
        <v>1087</v>
      </c>
      <c r="C144" s="29" t="s">
        <v>1573</v>
      </c>
      <c r="D144" s="44" t="s">
        <v>1574</v>
      </c>
      <c r="E144" s="46" t="s">
        <v>1584</v>
      </c>
      <c r="F144" s="45"/>
      <c r="G144" s="45"/>
      <c r="H144" s="45"/>
      <c r="I144" s="45"/>
      <c r="J144" s="26"/>
      <c r="K144" s="26"/>
      <c r="L144" s="34" t="s">
        <v>146</v>
      </c>
      <c r="M144" s="260"/>
      <c r="N144" s="34" t="s">
        <v>149</v>
      </c>
      <c r="O144" s="49"/>
      <c r="P144" s="35" t="s">
        <v>152</v>
      </c>
      <c r="Q144" s="224">
        <v>41639</v>
      </c>
      <c r="T144" s="38"/>
    </row>
    <row r="145" spans="1:20" s="37" customFormat="1" ht="14.25">
      <c r="A145" s="27" t="s">
        <v>144</v>
      </c>
      <c r="B145" s="28" t="s">
        <v>1087</v>
      </c>
      <c r="C145" s="29" t="s">
        <v>42</v>
      </c>
      <c r="D145" s="44" t="s">
        <v>1719</v>
      </c>
      <c r="E145" s="46" t="s">
        <v>1753</v>
      </c>
      <c r="F145" s="45"/>
      <c r="G145" s="45"/>
      <c r="H145" s="45"/>
      <c r="I145" s="45"/>
      <c r="J145" s="26"/>
      <c r="K145" s="26"/>
      <c r="L145" s="34" t="s">
        <v>165</v>
      </c>
      <c r="M145" s="260"/>
      <c r="N145" s="34" t="s">
        <v>224</v>
      </c>
      <c r="O145" s="49"/>
      <c r="P145" s="35" t="s">
        <v>152</v>
      </c>
      <c r="Q145" s="224">
        <v>41639</v>
      </c>
      <c r="T145" s="38"/>
    </row>
    <row r="146" spans="1:20" s="37" customFormat="1" ht="14.25">
      <c r="A146" s="27" t="s">
        <v>212</v>
      </c>
      <c r="B146" s="28" t="s">
        <v>1087</v>
      </c>
      <c r="C146" s="29" t="s">
        <v>229</v>
      </c>
      <c r="D146" s="44" t="s">
        <v>864</v>
      </c>
      <c r="E146" s="46" t="s">
        <v>230</v>
      </c>
      <c r="F146" s="45"/>
      <c r="G146" s="45"/>
      <c r="H146" s="45"/>
      <c r="I146" s="45"/>
      <c r="J146" s="26"/>
      <c r="K146" s="26"/>
      <c r="L146" s="34" t="s">
        <v>159</v>
      </c>
      <c r="M146" s="260"/>
      <c r="N146" s="34" t="s">
        <v>863</v>
      </c>
      <c r="O146" s="49"/>
      <c r="P146" s="35" t="s">
        <v>152</v>
      </c>
      <c r="Q146" s="224">
        <v>41639</v>
      </c>
      <c r="T146" s="38"/>
    </row>
    <row r="147" spans="1:20" s="37" customFormat="1" ht="14.25">
      <c r="A147" s="27" t="s">
        <v>212</v>
      </c>
      <c r="B147" s="28" t="s">
        <v>1087</v>
      </c>
      <c r="C147" s="29" t="s">
        <v>229</v>
      </c>
      <c r="D147" s="44" t="s">
        <v>798</v>
      </c>
      <c r="E147" s="46" t="s">
        <v>722</v>
      </c>
      <c r="F147" s="45"/>
      <c r="G147" s="45"/>
      <c r="H147" s="45"/>
      <c r="I147" s="45"/>
      <c r="J147" s="26"/>
      <c r="K147" s="26"/>
      <c r="L147" s="34" t="s">
        <v>159</v>
      </c>
      <c r="M147" s="260"/>
      <c r="N147" s="34" t="s">
        <v>863</v>
      </c>
      <c r="O147" s="49"/>
      <c r="P147" s="35" t="s">
        <v>152</v>
      </c>
      <c r="Q147" s="224">
        <v>41639</v>
      </c>
      <c r="T147" s="38"/>
    </row>
    <row r="148" spans="1:20" s="37" customFormat="1" ht="14.25">
      <c r="A148" s="27" t="s">
        <v>212</v>
      </c>
      <c r="B148" s="28" t="s">
        <v>1087</v>
      </c>
      <c r="C148" s="29" t="s">
        <v>229</v>
      </c>
      <c r="D148" s="44" t="s">
        <v>1199</v>
      </c>
      <c r="E148" s="46" t="s">
        <v>1200</v>
      </c>
      <c r="F148" s="45"/>
      <c r="G148" s="45"/>
      <c r="H148" s="45"/>
      <c r="I148" s="45"/>
      <c r="J148" s="26"/>
      <c r="K148" s="26"/>
      <c r="L148" s="34" t="s">
        <v>159</v>
      </c>
      <c r="M148" s="260"/>
      <c r="N148" s="34" t="s">
        <v>863</v>
      </c>
      <c r="O148" s="49"/>
      <c r="P148" s="35" t="s">
        <v>152</v>
      </c>
      <c r="Q148" s="224">
        <v>41639</v>
      </c>
      <c r="T148" s="38"/>
    </row>
    <row r="149" spans="1:20" s="37" customFormat="1" ht="14.25">
      <c r="A149" s="27" t="s">
        <v>212</v>
      </c>
      <c r="B149" s="28" t="s">
        <v>1087</v>
      </c>
      <c r="C149" s="29" t="s">
        <v>229</v>
      </c>
      <c r="D149" s="44" t="s">
        <v>1201</v>
      </c>
      <c r="E149" s="46" t="s">
        <v>1202</v>
      </c>
      <c r="F149" s="45"/>
      <c r="G149" s="45"/>
      <c r="H149" s="45"/>
      <c r="I149" s="45"/>
      <c r="J149" s="26"/>
      <c r="K149" s="26"/>
      <c r="L149" s="34" t="s">
        <v>159</v>
      </c>
      <c r="M149" s="259"/>
      <c r="N149" s="34" t="s">
        <v>863</v>
      </c>
      <c r="O149" s="45"/>
      <c r="P149" s="35" t="s">
        <v>152</v>
      </c>
      <c r="Q149" s="224">
        <v>41639</v>
      </c>
      <c r="T149" s="38"/>
    </row>
    <row r="150" spans="1:20" s="37" customFormat="1" ht="14.25">
      <c r="A150" s="27" t="s">
        <v>212</v>
      </c>
      <c r="B150" s="28" t="s">
        <v>1087</v>
      </c>
      <c r="C150" s="29" t="s">
        <v>232</v>
      </c>
      <c r="D150" s="44" t="s">
        <v>866</v>
      </c>
      <c r="E150" s="46" t="s">
        <v>233</v>
      </c>
      <c r="F150" s="45"/>
      <c r="G150" s="45"/>
      <c r="H150" s="45"/>
      <c r="I150" s="45"/>
      <c r="J150" s="26"/>
      <c r="K150" s="26"/>
      <c r="L150" s="34" t="s">
        <v>159</v>
      </c>
      <c r="M150" s="259"/>
      <c r="N150" s="34" t="s">
        <v>863</v>
      </c>
      <c r="O150" s="45"/>
      <c r="P150" s="35" t="s">
        <v>152</v>
      </c>
      <c r="Q150" s="224">
        <v>41639</v>
      </c>
      <c r="T150" s="38">
        <v>40178</v>
      </c>
    </row>
    <row r="151" spans="1:20" s="37" customFormat="1" ht="14.25">
      <c r="A151" s="27" t="s">
        <v>212</v>
      </c>
      <c r="B151" s="28" t="s">
        <v>1087</v>
      </c>
      <c r="C151" s="29" t="s">
        <v>232</v>
      </c>
      <c r="D151" s="44" t="s">
        <v>867</v>
      </c>
      <c r="E151" s="46" t="s">
        <v>723</v>
      </c>
      <c r="F151" s="45"/>
      <c r="G151" s="45"/>
      <c r="H151" s="45"/>
      <c r="I151" s="45"/>
      <c r="J151" s="26"/>
      <c r="K151" s="26"/>
      <c r="L151" s="34" t="s">
        <v>159</v>
      </c>
      <c r="M151" s="259"/>
      <c r="N151" s="34" t="s">
        <v>863</v>
      </c>
      <c r="O151" s="45"/>
      <c r="P151" s="35" t="s">
        <v>152</v>
      </c>
      <c r="Q151" s="224">
        <v>41639</v>
      </c>
      <c r="T151" s="38">
        <v>40178</v>
      </c>
    </row>
    <row r="152" spans="1:20" s="37" customFormat="1" ht="14.25">
      <c r="A152" s="27" t="s">
        <v>212</v>
      </c>
      <c r="B152" s="28" t="s">
        <v>1087</v>
      </c>
      <c r="C152" s="29" t="s">
        <v>232</v>
      </c>
      <c r="D152" s="44" t="s">
        <v>1167</v>
      </c>
      <c r="E152" s="46" t="s">
        <v>1203</v>
      </c>
      <c r="F152" s="45"/>
      <c r="G152" s="45"/>
      <c r="H152" s="45"/>
      <c r="I152" s="45"/>
      <c r="J152" s="26"/>
      <c r="K152" s="26"/>
      <c r="L152" s="34" t="s">
        <v>159</v>
      </c>
      <c r="M152" s="259"/>
      <c r="N152" s="34" t="s">
        <v>863</v>
      </c>
      <c r="O152" s="45"/>
      <c r="P152" s="35" t="s">
        <v>152</v>
      </c>
      <c r="Q152" s="224">
        <v>41639</v>
      </c>
      <c r="T152" s="38"/>
    </row>
    <row r="153" spans="1:20" s="37" customFormat="1" ht="14.25">
      <c r="A153" s="27" t="s">
        <v>212</v>
      </c>
      <c r="B153" s="28" t="s">
        <v>1087</v>
      </c>
      <c r="C153" s="29" t="s">
        <v>232</v>
      </c>
      <c r="D153" s="44" t="s">
        <v>1754</v>
      </c>
      <c r="E153" s="46" t="s">
        <v>1203</v>
      </c>
      <c r="F153" s="45"/>
      <c r="G153" s="45"/>
      <c r="H153" s="45"/>
      <c r="I153" s="45"/>
      <c r="J153" s="26"/>
      <c r="K153" s="26"/>
      <c r="L153" s="34" t="s">
        <v>159</v>
      </c>
      <c r="M153" s="259"/>
      <c r="N153" s="34" t="s">
        <v>863</v>
      </c>
      <c r="O153" s="45"/>
      <c r="P153" s="35" t="s">
        <v>152</v>
      </c>
      <c r="Q153" s="224">
        <v>41639</v>
      </c>
      <c r="T153" s="38"/>
    </row>
    <row r="154" spans="1:20" s="37" customFormat="1" ht="14.25">
      <c r="A154" s="27" t="s">
        <v>212</v>
      </c>
      <c r="B154" s="28" t="s">
        <v>1087</v>
      </c>
      <c r="C154" s="29" t="s">
        <v>73</v>
      </c>
      <c r="D154" s="44" t="s">
        <v>234</v>
      </c>
      <c r="E154" s="46" t="s">
        <v>235</v>
      </c>
      <c r="F154" s="45"/>
      <c r="G154" s="45"/>
      <c r="H154" s="45"/>
      <c r="I154" s="45"/>
      <c r="J154" s="26"/>
      <c r="K154" s="26"/>
      <c r="L154" s="34" t="s">
        <v>146</v>
      </c>
      <c r="M154" s="259"/>
      <c r="N154" s="34" t="s">
        <v>1204</v>
      </c>
      <c r="O154" s="45"/>
      <c r="P154" s="35" t="s">
        <v>152</v>
      </c>
      <c r="Q154" s="224">
        <v>41639</v>
      </c>
      <c r="T154" s="38"/>
    </row>
    <row r="155" spans="1:40" s="37" customFormat="1" ht="15" customHeight="1">
      <c r="A155" s="27" t="s">
        <v>212</v>
      </c>
      <c r="B155" s="28" t="s">
        <v>1087</v>
      </c>
      <c r="C155" s="29" t="s">
        <v>73</v>
      </c>
      <c r="D155" s="44" t="s">
        <v>236</v>
      </c>
      <c r="E155" s="46" t="s">
        <v>237</v>
      </c>
      <c r="F155" s="45"/>
      <c r="G155" s="45"/>
      <c r="H155" s="45"/>
      <c r="I155" s="45"/>
      <c r="J155" s="26"/>
      <c r="K155" s="26"/>
      <c r="L155" s="34" t="s">
        <v>146</v>
      </c>
      <c r="M155" s="259"/>
      <c r="N155" s="34" t="s">
        <v>1204</v>
      </c>
      <c r="O155" s="45"/>
      <c r="P155" s="35" t="s">
        <v>152</v>
      </c>
      <c r="Q155" s="224">
        <v>41639</v>
      </c>
      <c r="S155" s="13"/>
      <c r="T155" s="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s="37" customFormat="1" ht="15" customHeight="1">
      <c r="A156" s="27" t="s">
        <v>212</v>
      </c>
      <c r="B156" s="28" t="s">
        <v>1087</v>
      </c>
      <c r="C156" s="29" t="s">
        <v>724</v>
      </c>
      <c r="D156" s="44" t="s">
        <v>725</v>
      </c>
      <c r="E156" s="46" t="s">
        <v>231</v>
      </c>
      <c r="F156" s="45"/>
      <c r="G156" s="45"/>
      <c r="H156" s="45"/>
      <c r="I156" s="45"/>
      <c r="J156" s="26"/>
      <c r="K156" s="26"/>
      <c r="L156" s="34" t="s">
        <v>159</v>
      </c>
      <c r="M156" s="259"/>
      <c r="N156" s="34" t="s">
        <v>863</v>
      </c>
      <c r="O156" s="45"/>
      <c r="P156" s="35" t="s">
        <v>152</v>
      </c>
      <c r="Q156" s="224">
        <v>41639</v>
      </c>
      <c r="S156" s="13"/>
      <c r="T156" s="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s="37" customFormat="1" ht="15" customHeight="1">
      <c r="A157" s="27" t="s">
        <v>212</v>
      </c>
      <c r="B157" s="28" t="s">
        <v>1087</v>
      </c>
      <c r="C157" s="29" t="s">
        <v>724</v>
      </c>
      <c r="D157" s="44" t="s">
        <v>69</v>
      </c>
      <c r="E157" s="46" t="s">
        <v>244</v>
      </c>
      <c r="F157" s="45"/>
      <c r="G157" s="45"/>
      <c r="H157" s="45"/>
      <c r="I157" s="45"/>
      <c r="J157" s="26"/>
      <c r="K157" s="26"/>
      <c r="L157" s="34" t="s">
        <v>159</v>
      </c>
      <c r="M157" s="259"/>
      <c r="N157" s="34" t="s">
        <v>863</v>
      </c>
      <c r="O157" s="45"/>
      <c r="P157" s="35" t="s">
        <v>152</v>
      </c>
      <c r="Q157" s="224">
        <v>41639</v>
      </c>
      <c r="S157" s="13"/>
      <c r="T157" s="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s="37" customFormat="1" ht="15" customHeight="1">
      <c r="A158" s="27" t="s">
        <v>212</v>
      </c>
      <c r="B158" s="28" t="s">
        <v>1087</v>
      </c>
      <c r="C158" s="29" t="s">
        <v>724</v>
      </c>
      <c r="D158" s="44" t="s">
        <v>1205</v>
      </c>
      <c r="E158" s="46" t="s">
        <v>244</v>
      </c>
      <c r="F158" s="45"/>
      <c r="G158" s="45"/>
      <c r="H158" s="45"/>
      <c r="I158" s="45"/>
      <c r="J158" s="26"/>
      <c r="K158" s="26"/>
      <c r="L158" s="34" t="s">
        <v>159</v>
      </c>
      <c r="M158" s="259"/>
      <c r="N158" s="34" t="s">
        <v>863</v>
      </c>
      <c r="O158" s="45"/>
      <c r="P158" s="35" t="s">
        <v>152</v>
      </c>
      <c r="Q158" s="224">
        <v>41639</v>
      </c>
      <c r="S158" s="13"/>
      <c r="T158" s="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s="37" customFormat="1" ht="15" customHeight="1">
      <c r="A159" s="27" t="s">
        <v>212</v>
      </c>
      <c r="B159" s="28" t="s">
        <v>1087</v>
      </c>
      <c r="C159" s="29" t="s">
        <v>724</v>
      </c>
      <c r="D159" s="44" t="s">
        <v>1428</v>
      </c>
      <c r="E159" s="46" t="s">
        <v>1429</v>
      </c>
      <c r="F159" s="45"/>
      <c r="G159" s="45"/>
      <c r="H159" s="45"/>
      <c r="I159" s="45"/>
      <c r="J159" s="26"/>
      <c r="K159" s="26"/>
      <c r="L159" s="34" t="s">
        <v>159</v>
      </c>
      <c r="M159" s="259"/>
      <c r="N159" s="34" t="s">
        <v>863</v>
      </c>
      <c r="O159" s="45"/>
      <c r="P159" s="35" t="s">
        <v>152</v>
      </c>
      <c r="Q159" s="224">
        <v>41639</v>
      </c>
      <c r="S159" s="13"/>
      <c r="T159" s="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s="37" customFormat="1" ht="15" customHeight="1">
      <c r="A160" s="27" t="s">
        <v>212</v>
      </c>
      <c r="B160" s="28" t="s">
        <v>1087</v>
      </c>
      <c r="C160" s="29" t="s">
        <v>724</v>
      </c>
      <c r="D160" s="44" t="s">
        <v>1430</v>
      </c>
      <c r="E160" s="46" t="s">
        <v>235</v>
      </c>
      <c r="F160" s="45"/>
      <c r="G160" s="45"/>
      <c r="H160" s="45"/>
      <c r="I160" s="45"/>
      <c r="J160" s="26"/>
      <c r="K160" s="26"/>
      <c r="L160" s="34" t="s">
        <v>159</v>
      </c>
      <c r="M160" s="259"/>
      <c r="N160" s="34" t="s">
        <v>863</v>
      </c>
      <c r="O160" s="45"/>
      <c r="P160" s="35" t="s">
        <v>152</v>
      </c>
      <c r="Q160" s="224">
        <v>41639</v>
      </c>
      <c r="S160" s="13"/>
      <c r="T160" s="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s="37" customFormat="1" ht="15" customHeight="1">
      <c r="A161" s="27" t="s">
        <v>212</v>
      </c>
      <c r="B161" s="28" t="s">
        <v>1087</v>
      </c>
      <c r="C161" s="29" t="s">
        <v>724</v>
      </c>
      <c r="D161" s="44" t="s">
        <v>1729</v>
      </c>
      <c r="E161" s="46" t="s">
        <v>1755</v>
      </c>
      <c r="F161" s="45"/>
      <c r="G161" s="45"/>
      <c r="H161" s="45"/>
      <c r="I161" s="45"/>
      <c r="J161" s="26"/>
      <c r="K161" s="26"/>
      <c r="L161" s="34" t="s">
        <v>159</v>
      </c>
      <c r="M161" s="259"/>
      <c r="N161" s="34" t="s">
        <v>863</v>
      </c>
      <c r="O161" s="45"/>
      <c r="P161" s="35" t="s">
        <v>152</v>
      </c>
      <c r="Q161" s="224">
        <v>41639</v>
      </c>
      <c r="S161" s="13"/>
      <c r="T161" s="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s="37" customFormat="1" ht="15" customHeight="1">
      <c r="A162" s="27" t="s">
        <v>212</v>
      </c>
      <c r="B162" s="28" t="s">
        <v>1087</v>
      </c>
      <c r="C162" s="29" t="s">
        <v>724</v>
      </c>
      <c r="D162" s="44" t="s">
        <v>1732</v>
      </c>
      <c r="E162" s="46" t="s">
        <v>1134</v>
      </c>
      <c r="F162" s="45"/>
      <c r="G162" s="45"/>
      <c r="H162" s="45"/>
      <c r="I162" s="45"/>
      <c r="J162" s="26"/>
      <c r="K162" s="26"/>
      <c r="L162" s="34" t="s">
        <v>159</v>
      </c>
      <c r="M162" s="259"/>
      <c r="N162" s="34" t="s">
        <v>863</v>
      </c>
      <c r="O162" s="45"/>
      <c r="P162" s="35" t="s">
        <v>152</v>
      </c>
      <c r="Q162" s="224">
        <v>41639</v>
      </c>
      <c r="S162" s="13"/>
      <c r="T162" s="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40" s="37" customFormat="1" ht="15" customHeight="1">
      <c r="A163" s="27" t="s">
        <v>212</v>
      </c>
      <c r="B163" s="28" t="s">
        <v>1087</v>
      </c>
      <c r="C163" s="29" t="s">
        <v>714</v>
      </c>
      <c r="D163" s="44" t="s">
        <v>868</v>
      </c>
      <c r="E163" s="46" t="s">
        <v>846</v>
      </c>
      <c r="F163" s="45"/>
      <c r="G163" s="45"/>
      <c r="H163" s="45"/>
      <c r="I163" s="45"/>
      <c r="J163" s="26"/>
      <c r="K163" s="26"/>
      <c r="L163" s="34" t="s">
        <v>154</v>
      </c>
      <c r="M163" s="259"/>
      <c r="N163" s="34" t="s">
        <v>876</v>
      </c>
      <c r="O163" s="45"/>
      <c r="P163" s="35" t="s">
        <v>152</v>
      </c>
      <c r="Q163" s="224">
        <v>41639</v>
      </c>
      <c r="S163" s="13"/>
      <c r="T163" s="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spans="1:40" s="37" customFormat="1" ht="15" customHeight="1">
      <c r="A164" s="27" t="s">
        <v>212</v>
      </c>
      <c r="B164" s="28" t="s">
        <v>1087</v>
      </c>
      <c r="C164" s="29" t="s">
        <v>799</v>
      </c>
      <c r="D164" s="44" t="s">
        <v>919</v>
      </c>
      <c r="E164" s="46" t="s">
        <v>800</v>
      </c>
      <c r="F164" s="45"/>
      <c r="G164" s="45"/>
      <c r="H164" s="45"/>
      <c r="I164" s="45"/>
      <c r="J164" s="26"/>
      <c r="K164" s="26"/>
      <c r="L164" s="34" t="s">
        <v>146</v>
      </c>
      <c r="M164" s="259"/>
      <c r="N164" s="34" t="s">
        <v>1204</v>
      </c>
      <c r="O164" s="45"/>
      <c r="P164" s="35" t="s">
        <v>1166</v>
      </c>
      <c r="Q164" s="224">
        <v>41639</v>
      </c>
      <c r="S164" s="13"/>
      <c r="T164" s="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s="37" customFormat="1" ht="15" customHeight="1">
      <c r="A165" s="27" t="s">
        <v>212</v>
      </c>
      <c r="B165" s="28" t="s">
        <v>1087</v>
      </c>
      <c r="C165" s="29" t="s">
        <v>799</v>
      </c>
      <c r="D165" s="44" t="s">
        <v>920</v>
      </c>
      <c r="E165" s="46" t="s">
        <v>801</v>
      </c>
      <c r="F165" s="45"/>
      <c r="G165" s="45"/>
      <c r="H165" s="45"/>
      <c r="I165" s="45"/>
      <c r="J165" s="26"/>
      <c r="K165" s="26"/>
      <c r="L165" s="34" t="s">
        <v>146</v>
      </c>
      <c r="M165" s="259"/>
      <c r="N165" s="34" t="s">
        <v>1204</v>
      </c>
      <c r="O165" s="45"/>
      <c r="P165" s="35" t="s">
        <v>1166</v>
      </c>
      <c r="Q165" s="224">
        <v>41639</v>
      </c>
      <c r="S165" s="13"/>
      <c r="T165" s="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:40" s="37" customFormat="1" ht="15" customHeight="1">
      <c r="A166" s="27" t="s">
        <v>212</v>
      </c>
      <c r="B166" s="28" t="s">
        <v>1087</v>
      </c>
      <c r="C166" s="29" t="s">
        <v>921</v>
      </c>
      <c r="D166" s="44" t="s">
        <v>922</v>
      </c>
      <c r="E166" s="46" t="s">
        <v>1071</v>
      </c>
      <c r="F166" s="45"/>
      <c r="G166" s="45"/>
      <c r="H166" s="45"/>
      <c r="I166" s="45"/>
      <c r="J166" s="26"/>
      <c r="K166" s="26"/>
      <c r="L166" s="34" t="s">
        <v>165</v>
      </c>
      <c r="M166" s="259"/>
      <c r="N166" s="34" t="s">
        <v>861</v>
      </c>
      <c r="O166" s="45"/>
      <c r="P166" s="35" t="s">
        <v>152</v>
      </c>
      <c r="Q166" s="224">
        <v>41639</v>
      </c>
      <c r="S166" s="13"/>
      <c r="T166" s="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spans="1:40" s="37" customFormat="1" ht="15" customHeight="1">
      <c r="A167" s="27" t="s">
        <v>212</v>
      </c>
      <c r="B167" s="28" t="s">
        <v>1087</v>
      </c>
      <c r="C167" s="29" t="s">
        <v>227</v>
      </c>
      <c r="D167" s="44" t="s">
        <v>1072</v>
      </c>
      <c r="E167" s="46" t="s">
        <v>1073</v>
      </c>
      <c r="F167" s="45"/>
      <c r="G167" s="45"/>
      <c r="H167" s="45"/>
      <c r="I167" s="45"/>
      <c r="J167" s="26"/>
      <c r="K167" s="26"/>
      <c r="L167" s="34" t="s">
        <v>165</v>
      </c>
      <c r="M167" s="259"/>
      <c r="N167" s="34" t="s">
        <v>861</v>
      </c>
      <c r="O167" s="45"/>
      <c r="P167" s="35" t="s">
        <v>1166</v>
      </c>
      <c r="Q167" s="224">
        <v>41639</v>
      </c>
      <c r="S167" s="13"/>
      <c r="T167" s="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:40" s="37" customFormat="1" ht="15" customHeight="1">
      <c r="A168" s="27" t="s">
        <v>212</v>
      </c>
      <c r="B168" s="28" t="s">
        <v>1087</v>
      </c>
      <c r="C168" s="29" t="s">
        <v>1206</v>
      </c>
      <c r="D168" s="44" t="s">
        <v>1074</v>
      </c>
      <c r="E168" s="46" t="s">
        <v>1075</v>
      </c>
      <c r="F168" s="45"/>
      <c r="G168" s="45"/>
      <c r="H168" s="45"/>
      <c r="I168" s="45"/>
      <c r="J168" s="26"/>
      <c r="K168" s="26"/>
      <c r="L168" s="34" t="s">
        <v>216</v>
      </c>
      <c r="M168" s="259"/>
      <c r="N168" s="34" t="s">
        <v>877</v>
      </c>
      <c r="O168" s="45"/>
      <c r="P168" s="35" t="s">
        <v>152</v>
      </c>
      <c r="Q168" s="224">
        <v>41639</v>
      </c>
      <c r="S168" s="13"/>
      <c r="T168" s="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:40" s="37" customFormat="1" ht="15" customHeight="1">
      <c r="A169" s="27" t="s">
        <v>212</v>
      </c>
      <c r="B169" s="28" t="s">
        <v>1087</v>
      </c>
      <c r="C169" s="29" t="s">
        <v>1070</v>
      </c>
      <c r="D169" s="44" t="s">
        <v>1076</v>
      </c>
      <c r="E169" s="46" t="s">
        <v>1077</v>
      </c>
      <c r="F169" s="45"/>
      <c r="G169" s="45"/>
      <c r="H169" s="45"/>
      <c r="I169" s="45"/>
      <c r="J169" s="26"/>
      <c r="K169" s="26"/>
      <c r="L169" s="34" t="s">
        <v>170</v>
      </c>
      <c r="M169" s="259"/>
      <c r="N169" s="34" t="s">
        <v>878</v>
      </c>
      <c r="O169" s="45"/>
      <c r="P169" s="35" t="s">
        <v>152</v>
      </c>
      <c r="Q169" s="224">
        <v>41639</v>
      </c>
      <c r="S169" s="13"/>
      <c r="T169" s="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:40" s="37" customFormat="1" ht="15" customHeight="1">
      <c r="A170" s="27" t="s">
        <v>212</v>
      </c>
      <c r="B170" s="28" t="s">
        <v>1087</v>
      </c>
      <c r="C170" s="29" t="s">
        <v>1070</v>
      </c>
      <c r="D170" s="44" t="s">
        <v>1431</v>
      </c>
      <c r="E170" s="46" t="s">
        <v>1077</v>
      </c>
      <c r="F170" s="45"/>
      <c r="G170" s="45"/>
      <c r="H170" s="45"/>
      <c r="I170" s="45"/>
      <c r="J170" s="26"/>
      <c r="K170" s="26"/>
      <c r="L170" s="34" t="s">
        <v>170</v>
      </c>
      <c r="M170" s="259"/>
      <c r="N170" s="34" t="s">
        <v>878</v>
      </c>
      <c r="O170" s="45"/>
      <c r="P170" s="35" t="s">
        <v>152</v>
      </c>
      <c r="Q170" s="224">
        <v>41639</v>
      </c>
      <c r="S170" s="13"/>
      <c r="T170" s="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 s="37" customFormat="1" ht="15" customHeight="1">
      <c r="A171" s="27" t="s">
        <v>212</v>
      </c>
      <c r="B171" s="28" t="s">
        <v>1087</v>
      </c>
      <c r="C171" s="29" t="s">
        <v>1207</v>
      </c>
      <c r="D171" s="44" t="s">
        <v>1208</v>
      </c>
      <c r="E171" s="46" t="s">
        <v>1209</v>
      </c>
      <c r="F171" s="45"/>
      <c r="G171" s="45"/>
      <c r="H171" s="45"/>
      <c r="I171" s="45"/>
      <c r="J171" s="26"/>
      <c r="K171" s="26"/>
      <c r="L171" s="34" t="s">
        <v>159</v>
      </c>
      <c r="M171" s="259"/>
      <c r="N171" s="34" t="s">
        <v>863</v>
      </c>
      <c r="O171" s="45"/>
      <c r="P171" s="35" t="s">
        <v>152</v>
      </c>
      <c r="Q171" s="224">
        <v>41639</v>
      </c>
      <c r="S171" s="13"/>
      <c r="T171" s="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 s="37" customFormat="1" ht="15" customHeight="1">
      <c r="A172" s="27" t="s">
        <v>212</v>
      </c>
      <c r="B172" s="28" t="s">
        <v>1087</v>
      </c>
      <c r="C172" s="29" t="s">
        <v>1585</v>
      </c>
      <c r="D172" s="44" t="s">
        <v>1586</v>
      </c>
      <c r="E172" s="46" t="s">
        <v>1587</v>
      </c>
      <c r="F172" s="45"/>
      <c r="G172" s="45"/>
      <c r="H172" s="45"/>
      <c r="I172" s="45"/>
      <c r="J172" s="26"/>
      <c r="K172" s="26"/>
      <c r="L172" s="34" t="s">
        <v>216</v>
      </c>
      <c r="M172" s="259"/>
      <c r="N172" s="34" t="s">
        <v>877</v>
      </c>
      <c r="O172" s="45"/>
      <c r="P172" s="35" t="s">
        <v>152</v>
      </c>
      <c r="Q172" s="224">
        <v>41639</v>
      </c>
      <c r="S172" s="13"/>
      <c r="T172" s="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 s="37" customFormat="1" ht="15" customHeight="1">
      <c r="A173" s="27" t="s">
        <v>212</v>
      </c>
      <c r="B173" s="28" t="s">
        <v>1087</v>
      </c>
      <c r="C173" s="29" t="s">
        <v>1327</v>
      </c>
      <c r="D173" s="44" t="s">
        <v>1328</v>
      </c>
      <c r="E173" s="46" t="s">
        <v>1645</v>
      </c>
      <c r="F173" s="45"/>
      <c r="G173" s="45"/>
      <c r="H173" s="45"/>
      <c r="I173" s="45"/>
      <c r="J173" s="26"/>
      <c r="K173" s="26"/>
      <c r="L173" s="34" t="s">
        <v>165</v>
      </c>
      <c r="M173" s="259"/>
      <c r="N173" s="34" t="s">
        <v>861</v>
      </c>
      <c r="O173" s="45"/>
      <c r="P173" s="35" t="s">
        <v>152</v>
      </c>
      <c r="Q173" s="224">
        <v>41639</v>
      </c>
      <c r="S173" s="13"/>
      <c r="T173" s="3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:40" s="37" customFormat="1" ht="15" customHeight="1">
      <c r="A174" s="27" t="s">
        <v>212</v>
      </c>
      <c r="B174" s="28" t="s">
        <v>1087</v>
      </c>
      <c r="C174" s="29" t="s">
        <v>1432</v>
      </c>
      <c r="D174" s="44" t="s">
        <v>1433</v>
      </c>
      <c r="E174" s="46" t="s">
        <v>1434</v>
      </c>
      <c r="F174" s="45"/>
      <c r="G174" s="45"/>
      <c r="H174" s="45"/>
      <c r="I174" s="45"/>
      <c r="J174" s="26"/>
      <c r="K174" s="26"/>
      <c r="L174" s="34" t="s">
        <v>165</v>
      </c>
      <c r="M174" s="259"/>
      <c r="N174" s="34" t="s">
        <v>861</v>
      </c>
      <c r="O174" s="45"/>
      <c r="P174" s="35" t="s">
        <v>1166</v>
      </c>
      <c r="Q174" s="224">
        <v>41639</v>
      </c>
      <c r="S174" s="13"/>
      <c r="T174" s="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s="37" customFormat="1" ht="15" customHeight="1">
      <c r="A175" s="27" t="s">
        <v>212</v>
      </c>
      <c r="B175" s="28" t="s">
        <v>1087</v>
      </c>
      <c r="C175" s="29" t="s">
        <v>1432</v>
      </c>
      <c r="D175" s="44" t="s">
        <v>1548</v>
      </c>
      <c r="E175" s="46" t="s">
        <v>1646</v>
      </c>
      <c r="F175" s="45"/>
      <c r="G175" s="45"/>
      <c r="H175" s="45"/>
      <c r="I175" s="45"/>
      <c r="J175" s="26"/>
      <c r="K175" s="26"/>
      <c r="L175" s="34" t="s">
        <v>165</v>
      </c>
      <c r="M175" s="259"/>
      <c r="N175" s="34" t="s">
        <v>861</v>
      </c>
      <c r="O175" s="45"/>
      <c r="P175" s="35" t="s">
        <v>1166</v>
      </c>
      <c r="Q175" s="224">
        <v>41639</v>
      </c>
      <c r="S175" s="13"/>
      <c r="T175" s="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s="37" customFormat="1" ht="15" customHeight="1">
      <c r="A176" s="27" t="s">
        <v>212</v>
      </c>
      <c r="B176" s="28" t="s">
        <v>1088</v>
      </c>
      <c r="C176" s="29" t="s">
        <v>1001</v>
      </c>
      <c r="D176" s="44" t="s">
        <v>1647</v>
      </c>
      <c r="E176" s="46" t="s">
        <v>1648</v>
      </c>
      <c r="F176" s="45"/>
      <c r="G176" s="45"/>
      <c r="H176" s="45" t="s">
        <v>147</v>
      </c>
      <c r="I176" s="45" t="s">
        <v>865</v>
      </c>
      <c r="J176" s="26"/>
      <c r="K176" s="26"/>
      <c r="L176" s="34"/>
      <c r="M176" s="259"/>
      <c r="N176" s="34"/>
      <c r="O176" s="45"/>
      <c r="P176" s="35" t="s">
        <v>152</v>
      </c>
      <c r="Q176" s="224">
        <v>41639</v>
      </c>
      <c r="S176" s="13"/>
      <c r="T176" s="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s="37" customFormat="1" ht="15" customHeight="1">
      <c r="A177" s="27" t="s">
        <v>212</v>
      </c>
      <c r="B177" s="28" t="s">
        <v>1088</v>
      </c>
      <c r="C177" s="29" t="s">
        <v>1001</v>
      </c>
      <c r="D177" s="44" t="s">
        <v>1649</v>
      </c>
      <c r="E177" s="46" t="s">
        <v>1650</v>
      </c>
      <c r="F177" s="45"/>
      <c r="G177" s="45"/>
      <c r="H177" s="45"/>
      <c r="I177" s="45"/>
      <c r="J177" s="26"/>
      <c r="K177" s="26"/>
      <c r="L177" s="34" t="s">
        <v>165</v>
      </c>
      <c r="M177" s="259"/>
      <c r="N177" s="34" t="s">
        <v>861</v>
      </c>
      <c r="O177" s="45"/>
      <c r="P177" s="35" t="s">
        <v>152</v>
      </c>
      <c r="Q177" s="224">
        <v>41639</v>
      </c>
      <c r="S177" s="13"/>
      <c r="T177" s="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s="37" customFormat="1" ht="15" customHeight="1">
      <c r="A178" s="27" t="s">
        <v>212</v>
      </c>
      <c r="B178" s="28" t="s">
        <v>1088</v>
      </c>
      <c r="C178" s="29" t="s">
        <v>1651</v>
      </c>
      <c r="D178" s="44" t="s">
        <v>1628</v>
      </c>
      <c r="E178" s="46" t="s">
        <v>225</v>
      </c>
      <c r="F178" s="45"/>
      <c r="G178" s="45"/>
      <c r="H178" s="45"/>
      <c r="I178" s="45"/>
      <c r="J178" s="26"/>
      <c r="K178" s="26"/>
      <c r="L178" s="34" t="s">
        <v>165</v>
      </c>
      <c r="M178" s="259"/>
      <c r="N178" s="34" t="s">
        <v>861</v>
      </c>
      <c r="O178" s="45"/>
      <c r="P178" s="35" t="s">
        <v>152</v>
      </c>
      <c r="Q178" s="224">
        <v>41639</v>
      </c>
      <c r="S178" s="13"/>
      <c r="T178" s="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40" s="37" customFormat="1" ht="15" customHeight="1">
      <c r="A179" s="27" t="s">
        <v>1165</v>
      </c>
      <c r="B179" s="28" t="s">
        <v>1087</v>
      </c>
      <c r="C179" s="29" t="s">
        <v>169</v>
      </c>
      <c r="D179" s="44" t="s">
        <v>1435</v>
      </c>
      <c r="E179" s="46" t="s">
        <v>1131</v>
      </c>
      <c r="F179" s="45"/>
      <c r="G179" s="45"/>
      <c r="H179" s="45"/>
      <c r="I179" s="45"/>
      <c r="J179" s="26"/>
      <c r="K179" s="26"/>
      <c r="L179" s="34" t="s">
        <v>154</v>
      </c>
      <c r="M179" s="259"/>
      <c r="N179" s="34" t="s">
        <v>1180</v>
      </c>
      <c r="O179" s="45"/>
      <c r="P179" s="35" t="s">
        <v>152</v>
      </c>
      <c r="Q179" s="224">
        <v>41639</v>
      </c>
      <c r="S179" s="13"/>
      <c r="T179" s="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spans="1:40" s="37" customFormat="1" ht="15" customHeight="1">
      <c r="A180" s="27" t="s">
        <v>1165</v>
      </c>
      <c r="B180" s="28" t="s">
        <v>1087</v>
      </c>
      <c r="C180" s="29" t="s">
        <v>169</v>
      </c>
      <c r="D180" s="44" t="s">
        <v>1436</v>
      </c>
      <c r="E180" s="46" t="s">
        <v>1145</v>
      </c>
      <c r="F180" s="45"/>
      <c r="G180" s="45"/>
      <c r="H180" s="45"/>
      <c r="I180" s="45"/>
      <c r="J180" s="26"/>
      <c r="K180" s="26"/>
      <c r="L180" s="34" t="s">
        <v>154</v>
      </c>
      <c r="M180" s="259"/>
      <c r="N180" s="34" t="s">
        <v>1180</v>
      </c>
      <c r="O180" s="45"/>
      <c r="P180" s="35" t="s">
        <v>152</v>
      </c>
      <c r="Q180" s="224">
        <v>41639</v>
      </c>
      <c r="S180" s="13"/>
      <c r="T180" s="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s="37" customFormat="1" ht="15" customHeight="1">
      <c r="A181" s="27" t="s">
        <v>1165</v>
      </c>
      <c r="B181" s="28" t="s">
        <v>1087</v>
      </c>
      <c r="C181" s="29" t="s">
        <v>169</v>
      </c>
      <c r="D181" s="44" t="s">
        <v>1437</v>
      </c>
      <c r="E181" s="46" t="s">
        <v>1145</v>
      </c>
      <c r="F181" s="45"/>
      <c r="G181" s="45"/>
      <c r="H181" s="45"/>
      <c r="I181" s="45"/>
      <c r="J181" s="26"/>
      <c r="K181" s="26"/>
      <c r="L181" s="34" t="s">
        <v>154</v>
      </c>
      <c r="M181" s="259"/>
      <c r="N181" s="34" t="s">
        <v>1180</v>
      </c>
      <c r="O181" s="45"/>
      <c r="P181" s="35" t="s">
        <v>152</v>
      </c>
      <c r="Q181" s="224">
        <v>41639</v>
      </c>
      <c r="S181" s="13"/>
      <c r="T181" s="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40" s="37" customFormat="1" ht="15" customHeight="1">
      <c r="A182" s="27" t="s">
        <v>1165</v>
      </c>
      <c r="B182" s="28" t="s">
        <v>1087</v>
      </c>
      <c r="C182" s="29" t="s">
        <v>169</v>
      </c>
      <c r="D182" s="44" t="s">
        <v>1438</v>
      </c>
      <c r="E182" s="46" t="s">
        <v>1145</v>
      </c>
      <c r="F182" s="45"/>
      <c r="G182" s="45"/>
      <c r="H182" s="45"/>
      <c r="I182" s="45"/>
      <c r="J182" s="26"/>
      <c r="K182" s="26"/>
      <c r="L182" s="34" t="s">
        <v>154</v>
      </c>
      <c r="M182" s="259"/>
      <c r="N182" s="34" t="s">
        <v>1180</v>
      </c>
      <c r="O182" s="45"/>
      <c r="P182" s="35" t="s">
        <v>152</v>
      </c>
      <c r="Q182" s="224">
        <v>41639</v>
      </c>
      <c r="S182" s="13"/>
      <c r="T182" s="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spans="1:40" s="37" customFormat="1" ht="15" customHeight="1">
      <c r="A183" s="27" t="s">
        <v>1165</v>
      </c>
      <c r="B183" s="28" t="s">
        <v>1087</v>
      </c>
      <c r="C183" s="29" t="s">
        <v>145</v>
      </c>
      <c r="D183" s="44" t="s">
        <v>1253</v>
      </c>
      <c r="E183" s="46" t="s">
        <v>222</v>
      </c>
      <c r="F183" s="45"/>
      <c r="G183" s="45"/>
      <c r="H183" s="45"/>
      <c r="I183" s="45"/>
      <c r="J183" s="26"/>
      <c r="K183" s="26"/>
      <c r="L183" s="34" t="s">
        <v>146</v>
      </c>
      <c r="M183" s="259"/>
      <c r="N183" s="34" t="s">
        <v>1212</v>
      </c>
      <c r="O183" s="45"/>
      <c r="P183" s="35" t="s">
        <v>152</v>
      </c>
      <c r="Q183" s="224">
        <v>41639</v>
      </c>
      <c r="S183" s="13"/>
      <c r="T183" s="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s="37" customFormat="1" ht="15" customHeight="1">
      <c r="A184" s="27" t="s">
        <v>1165</v>
      </c>
      <c r="B184" s="28" t="s">
        <v>1087</v>
      </c>
      <c r="C184" s="29" t="s">
        <v>145</v>
      </c>
      <c r="D184" s="44" t="s">
        <v>1254</v>
      </c>
      <c r="E184" s="46" t="s">
        <v>222</v>
      </c>
      <c r="F184" s="45"/>
      <c r="G184" s="45"/>
      <c r="H184" s="45"/>
      <c r="I184" s="45"/>
      <c r="J184" s="26"/>
      <c r="K184" s="26"/>
      <c r="L184" s="34" t="s">
        <v>146</v>
      </c>
      <c r="M184" s="259"/>
      <c r="N184" s="34" t="s">
        <v>1212</v>
      </c>
      <c r="O184" s="45"/>
      <c r="P184" s="35" t="s">
        <v>152</v>
      </c>
      <c r="Q184" s="224">
        <v>41639</v>
      </c>
      <c r="S184" s="13"/>
      <c r="T184" s="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:40" s="37" customFormat="1" ht="15" customHeight="1">
      <c r="A185" s="27" t="s">
        <v>1165</v>
      </c>
      <c r="B185" s="28" t="s">
        <v>1087</v>
      </c>
      <c r="C185" s="29" t="s">
        <v>145</v>
      </c>
      <c r="D185" s="44" t="s">
        <v>1588</v>
      </c>
      <c r="E185" s="46" t="s">
        <v>1589</v>
      </c>
      <c r="F185" s="45"/>
      <c r="G185" s="45"/>
      <c r="H185" s="45"/>
      <c r="I185" s="45"/>
      <c r="J185" s="26"/>
      <c r="K185" s="26"/>
      <c r="L185" s="34" t="s">
        <v>154</v>
      </c>
      <c r="M185" s="259"/>
      <c r="N185" s="34" t="s">
        <v>154</v>
      </c>
      <c r="O185" s="45"/>
      <c r="P185" s="35" t="s">
        <v>152</v>
      </c>
      <c r="Q185" s="224">
        <v>41639</v>
      </c>
      <c r="S185" s="13"/>
      <c r="T185" s="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spans="1:40" s="37" customFormat="1" ht="15" customHeight="1">
      <c r="A186" s="27" t="s">
        <v>1165</v>
      </c>
      <c r="B186" s="28" t="s">
        <v>1087</v>
      </c>
      <c r="C186" s="29" t="s">
        <v>145</v>
      </c>
      <c r="D186" s="44" t="s">
        <v>1652</v>
      </c>
      <c r="E186" s="46" t="s">
        <v>1589</v>
      </c>
      <c r="F186" s="45"/>
      <c r="G186" s="45"/>
      <c r="H186" s="45"/>
      <c r="I186" s="45"/>
      <c r="J186" s="26"/>
      <c r="K186" s="26"/>
      <c r="L186" s="34" t="s">
        <v>154</v>
      </c>
      <c r="M186" s="259"/>
      <c r="N186" s="34" t="s">
        <v>154</v>
      </c>
      <c r="O186" s="45"/>
      <c r="P186" s="35" t="s">
        <v>152</v>
      </c>
      <c r="Q186" s="224">
        <v>41639</v>
      </c>
      <c r="S186" s="13"/>
      <c r="T186" s="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spans="1:40" s="37" customFormat="1" ht="15" customHeight="1">
      <c r="A187" s="27" t="s">
        <v>1165</v>
      </c>
      <c r="B187" s="28" t="s">
        <v>1087</v>
      </c>
      <c r="C187" s="29" t="s">
        <v>795</v>
      </c>
      <c r="D187" s="44" t="s">
        <v>869</v>
      </c>
      <c r="E187" s="46" t="s">
        <v>870</v>
      </c>
      <c r="F187" s="45"/>
      <c r="G187" s="45"/>
      <c r="H187" s="45"/>
      <c r="I187" s="45"/>
      <c r="J187" s="26"/>
      <c r="K187" s="26"/>
      <c r="L187" s="34" t="s">
        <v>159</v>
      </c>
      <c r="M187" s="259"/>
      <c r="N187" s="34" t="s">
        <v>1330</v>
      </c>
      <c r="O187" s="45"/>
      <c r="P187" s="35" t="s">
        <v>152</v>
      </c>
      <c r="Q187" s="224">
        <v>41639</v>
      </c>
      <c r="S187" s="13"/>
      <c r="T187" s="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s="37" customFormat="1" ht="15" customHeight="1">
      <c r="A188" s="27" t="s">
        <v>1165</v>
      </c>
      <c r="B188" s="28" t="s">
        <v>1087</v>
      </c>
      <c r="C188" s="29" t="s">
        <v>795</v>
      </c>
      <c r="D188" s="44" t="s">
        <v>1439</v>
      </c>
      <c r="E188" s="46" t="s">
        <v>1440</v>
      </c>
      <c r="F188" s="45"/>
      <c r="G188" s="45"/>
      <c r="H188" s="45"/>
      <c r="I188" s="45"/>
      <c r="J188" s="26"/>
      <c r="K188" s="26"/>
      <c r="L188" s="34" t="s">
        <v>159</v>
      </c>
      <c r="M188" s="259"/>
      <c r="N188" s="34" t="s">
        <v>1330</v>
      </c>
      <c r="O188" s="45"/>
      <c r="P188" s="35" t="s">
        <v>152</v>
      </c>
      <c r="Q188" s="224">
        <v>41639</v>
      </c>
      <c r="S188" s="13"/>
      <c r="T188" s="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:40" s="37" customFormat="1" ht="15" customHeight="1">
      <c r="A189" s="27" t="s">
        <v>1165</v>
      </c>
      <c r="B189" s="28" t="s">
        <v>1087</v>
      </c>
      <c r="C189" s="29" t="s">
        <v>795</v>
      </c>
      <c r="D189" s="44" t="s">
        <v>1211</v>
      </c>
      <c r="E189" s="46" t="s">
        <v>1132</v>
      </c>
      <c r="F189" s="45"/>
      <c r="G189" s="45"/>
      <c r="H189" s="45"/>
      <c r="I189" s="45"/>
      <c r="J189" s="26"/>
      <c r="K189" s="26"/>
      <c r="L189" s="34" t="s">
        <v>146</v>
      </c>
      <c r="M189" s="259"/>
      <c r="N189" s="34" t="s">
        <v>1212</v>
      </c>
      <c r="O189" s="45"/>
      <c r="P189" s="35" t="s">
        <v>152</v>
      </c>
      <c r="Q189" s="224">
        <v>41639</v>
      </c>
      <c r="S189" s="13"/>
      <c r="T189" s="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:40" s="37" customFormat="1" ht="15" customHeight="1">
      <c r="A190" s="27" t="s">
        <v>1165</v>
      </c>
      <c r="B190" s="28" t="s">
        <v>1087</v>
      </c>
      <c r="C190" s="29" t="s">
        <v>795</v>
      </c>
      <c r="D190" s="44" t="s">
        <v>1329</v>
      </c>
      <c r="E190" s="46" t="s">
        <v>1325</v>
      </c>
      <c r="F190" s="45"/>
      <c r="G190" s="45"/>
      <c r="H190" s="45"/>
      <c r="I190" s="45"/>
      <c r="J190" s="26"/>
      <c r="K190" s="26"/>
      <c r="L190" s="34" t="s">
        <v>146</v>
      </c>
      <c r="M190" s="259"/>
      <c r="N190" s="34" t="s">
        <v>1212</v>
      </c>
      <c r="O190" s="45"/>
      <c r="P190" s="35" t="s">
        <v>152</v>
      </c>
      <c r="Q190" s="224">
        <v>41639</v>
      </c>
      <c r="S190" s="13"/>
      <c r="T190" s="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40" s="37" customFormat="1" ht="15" customHeight="1">
      <c r="A191" s="27" t="s">
        <v>1165</v>
      </c>
      <c r="B191" s="28" t="s">
        <v>1087</v>
      </c>
      <c r="C191" s="29" t="s">
        <v>795</v>
      </c>
      <c r="D191" s="44" t="s">
        <v>1590</v>
      </c>
      <c r="E191" s="46" t="s">
        <v>1582</v>
      </c>
      <c r="F191" s="45"/>
      <c r="G191" s="45"/>
      <c r="H191" s="45"/>
      <c r="I191" s="45"/>
      <c r="J191" s="26"/>
      <c r="K191" s="26"/>
      <c r="L191" s="34" t="s">
        <v>146</v>
      </c>
      <c r="M191" s="259"/>
      <c r="N191" s="34" t="s">
        <v>1212</v>
      </c>
      <c r="O191" s="45"/>
      <c r="P191" s="35" t="s">
        <v>152</v>
      </c>
      <c r="Q191" s="224">
        <v>41639</v>
      </c>
      <c r="S191" s="13"/>
      <c r="T191" s="3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:40" s="37" customFormat="1" ht="15" customHeight="1">
      <c r="A192" s="27" t="s">
        <v>1165</v>
      </c>
      <c r="B192" s="28" t="s">
        <v>1087</v>
      </c>
      <c r="C192" s="29" t="s">
        <v>168</v>
      </c>
      <c r="D192" s="44" t="s">
        <v>871</v>
      </c>
      <c r="E192" s="46" t="s">
        <v>235</v>
      </c>
      <c r="F192" s="45"/>
      <c r="G192" s="45"/>
      <c r="H192" s="45"/>
      <c r="I192" s="45"/>
      <c r="J192" s="26"/>
      <c r="K192" s="26"/>
      <c r="L192" s="34" t="s">
        <v>154</v>
      </c>
      <c r="M192" s="259"/>
      <c r="N192" s="34" t="s">
        <v>1180</v>
      </c>
      <c r="O192" s="45"/>
      <c r="P192" s="35" t="s">
        <v>152</v>
      </c>
      <c r="Q192" s="224">
        <v>41639</v>
      </c>
      <c r="S192" s="13"/>
      <c r="T192" s="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:40" s="37" customFormat="1" ht="15" customHeight="1">
      <c r="A193" s="27" t="s">
        <v>1165</v>
      </c>
      <c r="B193" s="28" t="s">
        <v>1087</v>
      </c>
      <c r="C193" s="29" t="s">
        <v>168</v>
      </c>
      <c r="D193" s="44" t="s">
        <v>1133</v>
      </c>
      <c r="E193" s="46" t="s">
        <v>1134</v>
      </c>
      <c r="F193" s="45"/>
      <c r="G193" s="45"/>
      <c r="H193" s="45"/>
      <c r="I193" s="45"/>
      <c r="J193" s="26"/>
      <c r="K193" s="26"/>
      <c r="L193" s="34" t="s">
        <v>154</v>
      </c>
      <c r="M193" s="259"/>
      <c r="N193" s="34" t="s">
        <v>1180</v>
      </c>
      <c r="O193" s="45"/>
      <c r="P193" s="35" t="s">
        <v>152</v>
      </c>
      <c r="Q193" s="224">
        <v>41639</v>
      </c>
      <c r="S193" s="13"/>
      <c r="T193" s="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:40" s="37" customFormat="1" ht="15" customHeight="1">
      <c r="A194" s="27" t="s">
        <v>1165</v>
      </c>
      <c r="B194" s="28" t="s">
        <v>1087</v>
      </c>
      <c r="C194" s="29" t="s">
        <v>240</v>
      </c>
      <c r="D194" s="44" t="s">
        <v>802</v>
      </c>
      <c r="E194" s="46" t="s">
        <v>803</v>
      </c>
      <c r="F194" s="45"/>
      <c r="G194" s="45"/>
      <c r="H194" s="45"/>
      <c r="I194" s="45"/>
      <c r="J194" s="26"/>
      <c r="K194" s="26"/>
      <c r="L194" s="34" t="s">
        <v>159</v>
      </c>
      <c r="M194" s="259"/>
      <c r="N194" s="34" t="s">
        <v>1330</v>
      </c>
      <c r="O194" s="45"/>
      <c r="P194" s="35" t="s">
        <v>152</v>
      </c>
      <c r="Q194" s="224">
        <v>41639</v>
      </c>
      <c r="S194" s="13"/>
      <c r="T194" s="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spans="1:40" s="37" customFormat="1" ht="15" customHeight="1">
      <c r="A195" s="27" t="s">
        <v>1165</v>
      </c>
      <c r="B195" s="28" t="s">
        <v>1087</v>
      </c>
      <c r="C195" s="29" t="s">
        <v>240</v>
      </c>
      <c r="D195" s="44" t="s">
        <v>1360</v>
      </c>
      <c r="E195" s="46" t="s">
        <v>1359</v>
      </c>
      <c r="F195" s="45"/>
      <c r="G195" s="45"/>
      <c r="H195" s="45"/>
      <c r="I195" s="45"/>
      <c r="J195" s="26"/>
      <c r="K195" s="26"/>
      <c r="L195" s="34" t="s">
        <v>159</v>
      </c>
      <c r="M195" s="259"/>
      <c r="N195" s="34" t="s">
        <v>1330</v>
      </c>
      <c r="O195" s="45"/>
      <c r="P195" s="35" t="s">
        <v>152</v>
      </c>
      <c r="Q195" s="224">
        <v>41639</v>
      </c>
      <c r="S195" s="13"/>
      <c r="T195" s="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spans="1:40" s="37" customFormat="1" ht="15" customHeight="1">
      <c r="A196" s="27" t="s">
        <v>1165</v>
      </c>
      <c r="B196" s="28" t="s">
        <v>1087</v>
      </c>
      <c r="C196" s="29" t="s">
        <v>241</v>
      </c>
      <c r="D196" s="44" t="s">
        <v>804</v>
      </c>
      <c r="E196" s="46" t="s">
        <v>242</v>
      </c>
      <c r="F196" s="45"/>
      <c r="G196" s="45"/>
      <c r="H196" s="45"/>
      <c r="I196" s="45"/>
      <c r="J196" s="26"/>
      <c r="K196" s="26"/>
      <c r="L196" s="34" t="s">
        <v>159</v>
      </c>
      <c r="M196" s="259"/>
      <c r="N196" s="34" t="s">
        <v>1330</v>
      </c>
      <c r="O196" s="45"/>
      <c r="P196" s="35" t="s">
        <v>152</v>
      </c>
      <c r="Q196" s="224">
        <v>41639</v>
      </c>
      <c r="S196" s="13"/>
      <c r="T196" s="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40" s="37" customFormat="1" ht="15" customHeight="1">
      <c r="A197" s="27" t="s">
        <v>1165</v>
      </c>
      <c r="B197" s="28" t="s">
        <v>1087</v>
      </c>
      <c r="C197" s="29" t="s">
        <v>243</v>
      </c>
      <c r="D197" s="44" t="s">
        <v>805</v>
      </c>
      <c r="E197" s="46" t="s">
        <v>244</v>
      </c>
      <c r="F197" s="45"/>
      <c r="G197" s="45"/>
      <c r="H197" s="45"/>
      <c r="I197" s="45"/>
      <c r="J197" s="26"/>
      <c r="K197" s="26"/>
      <c r="L197" s="34" t="s">
        <v>159</v>
      </c>
      <c r="M197" s="259"/>
      <c r="N197" s="34" t="s">
        <v>1330</v>
      </c>
      <c r="O197" s="45"/>
      <c r="P197" s="35" t="s">
        <v>152</v>
      </c>
      <c r="Q197" s="224">
        <v>41639</v>
      </c>
      <c r="S197" s="13"/>
      <c r="T197" s="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spans="1:40" s="37" customFormat="1" ht="15" customHeight="1">
      <c r="A198" s="27" t="s">
        <v>1165</v>
      </c>
      <c r="B198" s="28" t="s">
        <v>1087</v>
      </c>
      <c r="C198" s="29" t="s">
        <v>241</v>
      </c>
      <c r="D198" s="44" t="s">
        <v>806</v>
      </c>
      <c r="E198" s="46" t="s">
        <v>245</v>
      </c>
      <c r="F198" s="45"/>
      <c r="G198" s="45"/>
      <c r="H198" s="45"/>
      <c r="I198" s="45"/>
      <c r="J198" s="26"/>
      <c r="K198" s="26"/>
      <c r="L198" s="34" t="s">
        <v>159</v>
      </c>
      <c r="M198" s="259"/>
      <c r="N198" s="34" t="s">
        <v>1330</v>
      </c>
      <c r="O198" s="45"/>
      <c r="P198" s="35" t="s">
        <v>152</v>
      </c>
      <c r="Q198" s="224">
        <v>41639</v>
      </c>
      <c r="S198" s="13"/>
      <c r="T198" s="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spans="1:40" s="37" customFormat="1" ht="15" customHeight="1">
      <c r="A199" s="27" t="s">
        <v>1165</v>
      </c>
      <c r="B199" s="28" t="s">
        <v>1087</v>
      </c>
      <c r="C199" s="29" t="s">
        <v>243</v>
      </c>
      <c r="D199" s="44" t="s">
        <v>807</v>
      </c>
      <c r="E199" s="46" t="s">
        <v>847</v>
      </c>
      <c r="F199" s="45"/>
      <c r="G199" s="45"/>
      <c r="H199" s="45"/>
      <c r="I199" s="45"/>
      <c r="J199" s="26"/>
      <c r="K199" s="26"/>
      <c r="L199" s="34" t="s">
        <v>159</v>
      </c>
      <c r="M199" s="259"/>
      <c r="N199" s="34" t="s">
        <v>1330</v>
      </c>
      <c r="O199" s="45"/>
      <c r="P199" s="35" t="s">
        <v>152</v>
      </c>
      <c r="Q199" s="224">
        <v>41639</v>
      </c>
      <c r="S199" s="13"/>
      <c r="T199" s="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spans="1:40" s="37" customFormat="1" ht="15" customHeight="1">
      <c r="A200" s="27" t="s">
        <v>1165</v>
      </c>
      <c r="B200" s="28" t="s">
        <v>1087</v>
      </c>
      <c r="C200" s="29" t="s">
        <v>243</v>
      </c>
      <c r="D200" s="44" t="s">
        <v>808</v>
      </c>
      <c r="E200" s="46" t="s">
        <v>809</v>
      </c>
      <c r="F200" s="45"/>
      <c r="G200" s="45"/>
      <c r="H200" s="45"/>
      <c r="I200" s="45"/>
      <c r="J200" s="26"/>
      <c r="K200" s="26"/>
      <c r="L200" s="34" t="s">
        <v>159</v>
      </c>
      <c r="M200" s="259"/>
      <c r="N200" s="34" t="s">
        <v>1330</v>
      </c>
      <c r="O200" s="45"/>
      <c r="P200" s="35" t="s">
        <v>152</v>
      </c>
      <c r="Q200" s="224">
        <v>41639</v>
      </c>
      <c r="S200" s="13"/>
      <c r="T200" s="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spans="1:40" s="37" customFormat="1" ht="15" customHeight="1">
      <c r="A201" s="27" t="s">
        <v>1165</v>
      </c>
      <c r="B201" s="28" t="s">
        <v>1087</v>
      </c>
      <c r="C201" s="29" t="s">
        <v>72</v>
      </c>
      <c r="D201" s="44" t="s">
        <v>810</v>
      </c>
      <c r="E201" s="46" t="s">
        <v>811</v>
      </c>
      <c r="F201" s="45"/>
      <c r="G201" s="45"/>
      <c r="H201" s="45"/>
      <c r="I201" s="45"/>
      <c r="J201" s="26"/>
      <c r="K201" s="26"/>
      <c r="L201" s="34" t="s">
        <v>150</v>
      </c>
      <c r="M201" s="259"/>
      <c r="N201" s="34" t="s">
        <v>1183</v>
      </c>
      <c r="O201" s="45"/>
      <c r="P201" s="35" t="s">
        <v>152</v>
      </c>
      <c r="Q201" s="224">
        <v>41639</v>
      </c>
      <c r="S201" s="13"/>
      <c r="T201" s="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spans="1:40" s="37" customFormat="1" ht="15" customHeight="1">
      <c r="A202" s="27" t="s">
        <v>1165</v>
      </c>
      <c r="B202" s="28" t="s">
        <v>1087</v>
      </c>
      <c r="C202" s="29" t="s">
        <v>246</v>
      </c>
      <c r="D202" s="44" t="s">
        <v>812</v>
      </c>
      <c r="E202" s="46" t="s">
        <v>247</v>
      </c>
      <c r="F202" s="45"/>
      <c r="G202" s="45"/>
      <c r="H202" s="45"/>
      <c r="I202" s="45"/>
      <c r="J202" s="26"/>
      <c r="K202" s="26"/>
      <c r="L202" s="34" t="s">
        <v>165</v>
      </c>
      <c r="M202" s="259"/>
      <c r="N202" s="34" t="s">
        <v>1192</v>
      </c>
      <c r="O202" s="45"/>
      <c r="P202" s="35" t="s">
        <v>152</v>
      </c>
      <c r="Q202" s="224">
        <v>41639</v>
      </c>
      <c r="S202" s="13"/>
      <c r="T202" s="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spans="1:40" s="37" customFormat="1" ht="15" customHeight="1">
      <c r="A203" s="27" t="s">
        <v>1165</v>
      </c>
      <c r="B203" s="28" t="s">
        <v>1087</v>
      </c>
      <c r="C203" s="29" t="s">
        <v>246</v>
      </c>
      <c r="D203" s="44" t="s">
        <v>813</v>
      </c>
      <c r="E203" s="46" t="s">
        <v>248</v>
      </c>
      <c r="F203" s="45"/>
      <c r="G203" s="45"/>
      <c r="H203" s="45"/>
      <c r="I203" s="45"/>
      <c r="J203" s="26"/>
      <c r="K203" s="26"/>
      <c r="L203" s="34" t="s">
        <v>165</v>
      </c>
      <c r="M203" s="259"/>
      <c r="N203" s="34" t="s">
        <v>1192</v>
      </c>
      <c r="O203" s="45"/>
      <c r="P203" s="35" t="s">
        <v>152</v>
      </c>
      <c r="Q203" s="224">
        <v>41639</v>
      </c>
      <c r="S203" s="13"/>
      <c r="T203" s="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spans="1:40" s="37" customFormat="1" ht="15" customHeight="1">
      <c r="A204" s="27" t="s">
        <v>1165</v>
      </c>
      <c r="B204" s="28" t="s">
        <v>1087</v>
      </c>
      <c r="C204" s="29" t="s">
        <v>249</v>
      </c>
      <c r="D204" s="44" t="s">
        <v>100</v>
      </c>
      <c r="E204" s="46" t="s">
        <v>247</v>
      </c>
      <c r="F204" s="45"/>
      <c r="G204" s="45"/>
      <c r="H204" s="45"/>
      <c r="I204" s="45"/>
      <c r="J204" s="26"/>
      <c r="K204" s="26"/>
      <c r="L204" s="34" t="s">
        <v>165</v>
      </c>
      <c r="M204" s="259"/>
      <c r="N204" s="34" t="s">
        <v>1192</v>
      </c>
      <c r="O204" s="45"/>
      <c r="P204" s="35" t="s">
        <v>152</v>
      </c>
      <c r="Q204" s="224">
        <v>41639</v>
      </c>
      <c r="S204" s="13"/>
      <c r="T204" s="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spans="1:40" s="37" customFormat="1" ht="15" customHeight="1">
      <c r="A205" s="27" t="s">
        <v>1165</v>
      </c>
      <c r="B205" s="28" t="s">
        <v>1087</v>
      </c>
      <c r="C205" s="29" t="s">
        <v>99</v>
      </c>
      <c r="D205" s="44" t="s">
        <v>1135</v>
      </c>
      <c r="E205" s="46" t="s">
        <v>1078</v>
      </c>
      <c r="F205" s="45"/>
      <c r="G205" s="45"/>
      <c r="H205" s="45"/>
      <c r="I205" s="45"/>
      <c r="J205" s="26"/>
      <c r="K205" s="26"/>
      <c r="L205" s="34" t="s">
        <v>191</v>
      </c>
      <c r="M205" s="259"/>
      <c r="N205" s="34" t="s">
        <v>1213</v>
      </c>
      <c r="O205" s="45"/>
      <c r="P205" s="35" t="s">
        <v>152</v>
      </c>
      <c r="Q205" s="224">
        <v>41639</v>
      </c>
      <c r="S205" s="13"/>
      <c r="T205" s="3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spans="1:40" s="37" customFormat="1" ht="15" customHeight="1">
      <c r="A206" s="27" t="s">
        <v>1165</v>
      </c>
      <c r="B206" s="28" t="s">
        <v>1087</v>
      </c>
      <c r="C206" s="29" t="s">
        <v>790</v>
      </c>
      <c r="D206" s="44" t="s">
        <v>872</v>
      </c>
      <c r="E206" s="46" t="s">
        <v>244</v>
      </c>
      <c r="F206" s="45"/>
      <c r="G206" s="45"/>
      <c r="H206" s="45"/>
      <c r="I206" s="45"/>
      <c r="J206" s="26"/>
      <c r="K206" s="26"/>
      <c r="L206" s="34" t="s">
        <v>159</v>
      </c>
      <c r="M206" s="259"/>
      <c r="N206" s="34" t="s">
        <v>1178</v>
      </c>
      <c r="O206" s="45"/>
      <c r="P206" s="35" t="s">
        <v>152</v>
      </c>
      <c r="Q206" s="224">
        <v>41639</v>
      </c>
      <c r="S206" s="13"/>
      <c r="T206" s="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spans="1:40" s="37" customFormat="1" ht="15" customHeight="1">
      <c r="A207" s="27" t="s">
        <v>1165</v>
      </c>
      <c r="B207" s="28" t="s">
        <v>1087</v>
      </c>
      <c r="C207" s="29" t="s">
        <v>790</v>
      </c>
      <c r="D207" s="44" t="s">
        <v>1361</v>
      </c>
      <c r="E207" s="46" t="s">
        <v>1362</v>
      </c>
      <c r="F207" s="45"/>
      <c r="G207" s="45"/>
      <c r="H207" s="45"/>
      <c r="I207" s="45"/>
      <c r="J207" s="26"/>
      <c r="K207" s="26"/>
      <c r="L207" s="34" t="s">
        <v>159</v>
      </c>
      <c r="M207" s="259"/>
      <c r="N207" s="34" t="s">
        <v>1178</v>
      </c>
      <c r="O207" s="45"/>
      <c r="P207" s="35" t="s">
        <v>152</v>
      </c>
      <c r="Q207" s="224">
        <v>41639</v>
      </c>
      <c r="S207" s="13"/>
      <c r="T207" s="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spans="1:40" s="37" customFormat="1" ht="15" customHeight="1">
      <c r="A208" s="27" t="s">
        <v>1165</v>
      </c>
      <c r="B208" s="28" t="s">
        <v>1087</v>
      </c>
      <c r="C208" s="29" t="s">
        <v>1214</v>
      </c>
      <c r="D208" s="44" t="s">
        <v>1215</v>
      </c>
      <c r="E208" s="46" t="s">
        <v>1209</v>
      </c>
      <c r="F208" s="45"/>
      <c r="G208" s="45"/>
      <c r="H208" s="45"/>
      <c r="I208" s="45"/>
      <c r="J208" s="26"/>
      <c r="K208" s="26"/>
      <c r="L208" s="34" t="s">
        <v>165</v>
      </c>
      <c r="M208" s="259"/>
      <c r="N208" s="34" t="s">
        <v>1192</v>
      </c>
      <c r="O208" s="45"/>
      <c r="P208" s="35" t="s">
        <v>152</v>
      </c>
      <c r="Q208" s="224">
        <v>41639</v>
      </c>
      <c r="S208" s="13"/>
      <c r="T208" s="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spans="1:40" s="37" customFormat="1" ht="15" customHeight="1">
      <c r="A209" s="27" t="s">
        <v>1165</v>
      </c>
      <c r="B209" s="28" t="s">
        <v>1087</v>
      </c>
      <c r="C209" s="29" t="s">
        <v>1573</v>
      </c>
      <c r="D209" s="44" t="s">
        <v>1591</v>
      </c>
      <c r="E209" s="46" t="s">
        <v>1592</v>
      </c>
      <c r="F209" s="45"/>
      <c r="G209" s="45"/>
      <c r="H209" s="45"/>
      <c r="I209" s="45"/>
      <c r="J209" s="26"/>
      <c r="K209" s="26"/>
      <c r="L209" s="34" t="s">
        <v>165</v>
      </c>
      <c r="M209" s="259"/>
      <c r="N209" s="34" t="s">
        <v>1192</v>
      </c>
      <c r="O209" s="45"/>
      <c r="P209" s="35" t="s">
        <v>152</v>
      </c>
      <c r="Q209" s="224">
        <v>41639</v>
      </c>
      <c r="S209" s="13"/>
      <c r="T209" s="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spans="1:40" s="37" customFormat="1" ht="15" customHeight="1">
      <c r="A210" s="27" t="s">
        <v>1165</v>
      </c>
      <c r="B210" s="28" t="s">
        <v>1087</v>
      </c>
      <c r="C210" s="29" t="s">
        <v>1216</v>
      </c>
      <c r="D210" s="44" t="s">
        <v>1217</v>
      </c>
      <c r="E210" s="46" t="s">
        <v>1218</v>
      </c>
      <c r="F210" s="45"/>
      <c r="G210" s="45"/>
      <c r="H210" s="45"/>
      <c r="I210" s="45"/>
      <c r="J210" s="26"/>
      <c r="K210" s="26"/>
      <c r="L210" s="34" t="s">
        <v>216</v>
      </c>
      <c r="M210" s="259"/>
      <c r="N210" s="34" t="s">
        <v>1189</v>
      </c>
      <c r="O210" s="45"/>
      <c r="P210" s="35" t="s">
        <v>152</v>
      </c>
      <c r="Q210" s="224">
        <v>41639</v>
      </c>
      <c r="S210" s="13"/>
      <c r="T210" s="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spans="1:40" s="37" customFormat="1" ht="13.5" customHeight="1">
      <c r="A211" s="811" t="s">
        <v>134</v>
      </c>
      <c r="B211" s="295"/>
      <c r="C211" s="811" t="s">
        <v>39</v>
      </c>
      <c r="D211" s="813" t="s">
        <v>1219</v>
      </c>
      <c r="E211" s="813" t="s">
        <v>255</v>
      </c>
      <c r="F211" s="813"/>
      <c r="G211" s="192"/>
      <c r="H211" s="192"/>
      <c r="I211" s="192"/>
      <c r="J211" s="192"/>
      <c r="K211" s="810" t="s">
        <v>256</v>
      </c>
      <c r="L211" s="810"/>
      <c r="M211" s="810"/>
      <c r="N211" s="810"/>
      <c r="O211" s="810"/>
      <c r="P211" s="809" t="s">
        <v>138</v>
      </c>
      <c r="Q211" s="812" t="s">
        <v>139</v>
      </c>
      <c r="R211" s="13"/>
      <c r="S211" s="13"/>
      <c r="T211" s="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spans="1:40" s="37" customFormat="1" ht="15">
      <c r="A212" s="811"/>
      <c r="B212" s="295"/>
      <c r="C212" s="811"/>
      <c r="D212" s="813"/>
      <c r="E212" s="813"/>
      <c r="F212" s="813"/>
      <c r="G212" s="192"/>
      <c r="H212" s="192"/>
      <c r="I212" s="192"/>
      <c r="J212" s="192"/>
      <c r="K212" s="810" t="s">
        <v>924</v>
      </c>
      <c r="L212" s="810"/>
      <c r="M212" s="195"/>
      <c r="N212" s="810" t="s">
        <v>925</v>
      </c>
      <c r="O212" s="810"/>
      <c r="P212" s="809"/>
      <c r="Q212" s="812"/>
      <c r="R212" s="13"/>
      <c r="S212" s="13"/>
      <c r="T212" s="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spans="1:40" s="37" customFormat="1" ht="15">
      <c r="A213" s="811"/>
      <c r="B213" s="295"/>
      <c r="C213" s="811"/>
      <c r="D213" s="813"/>
      <c r="E213" s="813"/>
      <c r="F213" s="813"/>
      <c r="G213" s="192"/>
      <c r="H213" s="192"/>
      <c r="I213" s="192"/>
      <c r="J213" s="192"/>
      <c r="K213" s="810" t="s">
        <v>142</v>
      </c>
      <c r="L213" s="810"/>
      <c r="M213" s="195"/>
      <c r="N213" s="810" t="s">
        <v>142</v>
      </c>
      <c r="O213" s="810"/>
      <c r="P213" s="809"/>
      <c r="Q213" s="812"/>
      <c r="R213" s="13"/>
      <c r="S213" s="13"/>
      <c r="T213" s="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spans="1:40" s="37" customFormat="1" ht="15">
      <c r="A214" s="811"/>
      <c r="B214" s="295"/>
      <c r="C214" s="811"/>
      <c r="D214" s="813"/>
      <c r="E214" s="813"/>
      <c r="F214" s="813"/>
      <c r="G214" s="192"/>
      <c r="H214" s="192"/>
      <c r="I214" s="192"/>
      <c r="J214" s="192"/>
      <c r="K214" s="258" t="s">
        <v>143</v>
      </c>
      <c r="L214" s="258" t="s">
        <v>134</v>
      </c>
      <c r="M214" s="191"/>
      <c r="N214" s="258" t="s">
        <v>143</v>
      </c>
      <c r="O214" s="258" t="s">
        <v>134</v>
      </c>
      <c r="P214" s="809"/>
      <c r="Q214" s="812"/>
      <c r="R214" s="13"/>
      <c r="T214" s="38">
        <v>0</v>
      </c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spans="1:40" s="37" customFormat="1" ht="14.25">
      <c r="A215" s="50" t="s">
        <v>212</v>
      </c>
      <c r="B215" s="296" t="s">
        <v>1088</v>
      </c>
      <c r="C215" s="29" t="s">
        <v>724</v>
      </c>
      <c r="D215" s="44" t="s">
        <v>1653</v>
      </c>
      <c r="E215" s="46" t="s">
        <v>1442</v>
      </c>
      <c r="F215" s="40"/>
      <c r="G215" s="45"/>
      <c r="H215" s="45"/>
      <c r="I215" s="45"/>
      <c r="J215" s="45"/>
      <c r="K215" s="259" t="s">
        <v>147</v>
      </c>
      <c r="L215" s="259" t="s">
        <v>865</v>
      </c>
      <c r="M215" s="45"/>
      <c r="N215" s="34"/>
      <c r="O215" s="34"/>
      <c r="P215" s="35" t="s">
        <v>152</v>
      </c>
      <c r="Q215" s="224">
        <v>41639</v>
      </c>
      <c r="T215" s="38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spans="1:40" s="37" customFormat="1" ht="15" customHeight="1">
      <c r="A216" s="50" t="s">
        <v>212</v>
      </c>
      <c r="B216" s="296" t="s">
        <v>1088</v>
      </c>
      <c r="C216" s="29" t="s">
        <v>724</v>
      </c>
      <c r="D216" s="44" t="s">
        <v>1654</v>
      </c>
      <c r="E216" s="46" t="s">
        <v>1655</v>
      </c>
      <c r="F216" s="40"/>
      <c r="G216" s="45"/>
      <c r="H216" s="45"/>
      <c r="I216" s="45"/>
      <c r="J216" s="45"/>
      <c r="K216" s="34" t="s">
        <v>147</v>
      </c>
      <c r="L216" s="34" t="s">
        <v>865</v>
      </c>
      <c r="M216" s="45"/>
      <c r="N216" s="259"/>
      <c r="O216" s="259"/>
      <c r="P216" s="35" t="s">
        <v>152</v>
      </c>
      <c r="Q216" s="224">
        <v>41639</v>
      </c>
      <c r="T216" s="38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spans="1:40" s="37" customFormat="1" ht="14.25">
      <c r="A217" s="50" t="s">
        <v>212</v>
      </c>
      <c r="B217" s="296" t="s">
        <v>1087</v>
      </c>
      <c r="C217" s="29" t="s">
        <v>64</v>
      </c>
      <c r="D217" s="29" t="s">
        <v>1656</v>
      </c>
      <c r="E217" s="46" t="s">
        <v>1657</v>
      </c>
      <c r="F217" s="40"/>
      <c r="G217" s="45"/>
      <c r="H217" s="45"/>
      <c r="I217" s="45"/>
      <c r="J217" s="45"/>
      <c r="K217" s="34"/>
      <c r="L217" s="41"/>
      <c r="M217" s="45"/>
      <c r="N217" s="259" t="s">
        <v>147</v>
      </c>
      <c r="O217" s="259" t="s">
        <v>865</v>
      </c>
      <c r="P217" s="35" t="s">
        <v>152</v>
      </c>
      <c r="Q217" s="224">
        <v>41639</v>
      </c>
      <c r="T217" s="38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spans="1:20" s="37" customFormat="1" ht="14.25">
      <c r="A218" s="50" t="s">
        <v>212</v>
      </c>
      <c r="B218" s="296" t="s">
        <v>1088</v>
      </c>
      <c r="C218" s="29" t="s">
        <v>1441</v>
      </c>
      <c r="D218" s="29" t="s">
        <v>1593</v>
      </c>
      <c r="E218" s="46" t="s">
        <v>1442</v>
      </c>
      <c r="F218" s="40"/>
      <c r="G218" s="45"/>
      <c r="H218" s="45"/>
      <c r="I218" s="45"/>
      <c r="J218" s="45"/>
      <c r="K218" s="34" t="s">
        <v>147</v>
      </c>
      <c r="L218" s="41" t="s">
        <v>865</v>
      </c>
      <c r="M218" s="45"/>
      <c r="N218" s="259"/>
      <c r="O218" s="259"/>
      <c r="P218" s="35" t="s">
        <v>152</v>
      </c>
      <c r="Q218" s="224">
        <v>41639</v>
      </c>
      <c r="R218" s="48"/>
      <c r="T218" s="38"/>
    </row>
    <row r="219" spans="1:20" s="37" customFormat="1" ht="14.25">
      <c r="A219" s="50" t="s">
        <v>212</v>
      </c>
      <c r="B219" s="296" t="s">
        <v>1088</v>
      </c>
      <c r="C219" s="29" t="s">
        <v>227</v>
      </c>
      <c r="D219" s="29" t="s">
        <v>1593</v>
      </c>
      <c r="E219" s="46" t="s">
        <v>1756</v>
      </c>
      <c r="F219" s="40"/>
      <c r="G219" s="45"/>
      <c r="H219" s="45"/>
      <c r="I219" s="45"/>
      <c r="J219" s="45"/>
      <c r="K219" s="34" t="s">
        <v>147</v>
      </c>
      <c r="L219" s="41" t="s">
        <v>1757</v>
      </c>
      <c r="M219" s="45"/>
      <c r="N219" s="259"/>
      <c r="O219" s="259"/>
      <c r="P219" s="35" t="s">
        <v>152</v>
      </c>
      <c r="Q219" s="224">
        <v>41639</v>
      </c>
      <c r="R219" s="48"/>
      <c r="T219" s="38"/>
    </row>
    <row r="220" spans="1:20" s="37" customFormat="1" ht="14.25">
      <c r="A220" s="50" t="s">
        <v>1165</v>
      </c>
      <c r="B220" s="296" t="s">
        <v>1089</v>
      </c>
      <c r="C220" s="29" t="s">
        <v>96</v>
      </c>
      <c r="D220" s="29" t="s">
        <v>1079</v>
      </c>
      <c r="E220" s="46" t="s">
        <v>250</v>
      </c>
      <c r="F220" s="40"/>
      <c r="G220" s="45"/>
      <c r="H220" s="45"/>
      <c r="I220" s="45"/>
      <c r="J220" s="45"/>
      <c r="K220" s="34" t="s">
        <v>147</v>
      </c>
      <c r="L220" s="41" t="s">
        <v>1424</v>
      </c>
      <c r="M220" s="45"/>
      <c r="N220" s="259" t="s">
        <v>147</v>
      </c>
      <c r="O220" s="259" t="s">
        <v>1424</v>
      </c>
      <c r="P220" s="35" t="s">
        <v>152</v>
      </c>
      <c r="Q220" s="224">
        <v>41639</v>
      </c>
      <c r="R220" s="48"/>
      <c r="T220" s="38"/>
    </row>
    <row r="221" spans="1:20" ht="13.5" customHeight="1">
      <c r="A221" s="811" t="s">
        <v>134</v>
      </c>
      <c r="B221" s="295"/>
      <c r="C221" s="813" t="s">
        <v>257</v>
      </c>
      <c r="D221" s="813" t="s">
        <v>258</v>
      </c>
      <c r="E221" s="812" t="s">
        <v>218</v>
      </c>
      <c r="F221" s="812"/>
      <c r="G221" s="192"/>
      <c r="H221" s="192"/>
      <c r="I221" s="192"/>
      <c r="J221" s="810" t="s">
        <v>259</v>
      </c>
      <c r="K221" s="810"/>
      <c r="L221" s="810"/>
      <c r="M221" s="810"/>
      <c r="N221" s="810"/>
      <c r="O221" s="810"/>
      <c r="P221" s="809" t="s">
        <v>138</v>
      </c>
      <c r="Q221" s="812" t="s">
        <v>139</v>
      </c>
      <c r="T221" s="38"/>
    </row>
    <row r="222" spans="1:20" ht="15">
      <c r="A222" s="811"/>
      <c r="B222" s="295"/>
      <c r="C222" s="813"/>
      <c r="D222" s="813"/>
      <c r="E222" s="812"/>
      <c r="F222" s="812"/>
      <c r="G222" s="192"/>
      <c r="H222" s="192"/>
      <c r="I222" s="192"/>
      <c r="J222" s="810" t="s">
        <v>140</v>
      </c>
      <c r="K222" s="810"/>
      <c r="L222" s="195"/>
      <c r="M222" s="810" t="s">
        <v>141</v>
      </c>
      <c r="N222" s="810"/>
      <c r="O222" s="195"/>
      <c r="P222" s="809"/>
      <c r="Q222" s="812"/>
      <c r="T222" s="38"/>
    </row>
    <row r="223" spans="1:28" ht="15">
      <c r="A223" s="811"/>
      <c r="B223" s="295"/>
      <c r="C223" s="813"/>
      <c r="D223" s="813"/>
      <c r="E223" s="812"/>
      <c r="F223" s="812"/>
      <c r="G223" s="192"/>
      <c r="H223" s="192"/>
      <c r="I223" s="192"/>
      <c r="J223" s="810" t="s">
        <v>142</v>
      </c>
      <c r="K223" s="810"/>
      <c r="L223" s="195"/>
      <c r="M223" s="810" t="s">
        <v>260</v>
      </c>
      <c r="N223" s="810"/>
      <c r="O223" s="195"/>
      <c r="P223" s="809"/>
      <c r="Q223" s="812"/>
      <c r="S223" s="37"/>
      <c r="T223" s="38">
        <v>0</v>
      </c>
      <c r="U223" s="37"/>
      <c r="V223" s="37"/>
      <c r="W223" s="37"/>
      <c r="X223" s="37"/>
      <c r="Y223" s="37"/>
      <c r="Z223" s="37"/>
      <c r="AA223" s="37"/>
      <c r="AB223" s="37"/>
    </row>
    <row r="224" spans="1:28" ht="33" customHeight="1">
      <c r="A224" s="811"/>
      <c r="B224" s="295"/>
      <c r="C224" s="813"/>
      <c r="D224" s="813"/>
      <c r="E224" s="812"/>
      <c r="F224" s="812"/>
      <c r="G224" s="192"/>
      <c r="H224" s="192"/>
      <c r="I224" s="192"/>
      <c r="J224" s="191" t="s">
        <v>143</v>
      </c>
      <c r="K224" s="191" t="s">
        <v>134</v>
      </c>
      <c r="L224" s="191"/>
      <c r="M224" s="258" t="s">
        <v>143</v>
      </c>
      <c r="N224" s="258" t="s">
        <v>134</v>
      </c>
      <c r="O224" s="191"/>
      <c r="P224" s="809"/>
      <c r="Q224" s="812"/>
      <c r="S224" s="37"/>
      <c r="T224" s="38">
        <v>0</v>
      </c>
      <c r="U224" s="37"/>
      <c r="V224" s="37"/>
      <c r="W224" s="37"/>
      <c r="X224" s="37"/>
      <c r="Y224" s="37"/>
      <c r="Z224" s="37"/>
      <c r="AA224" s="37"/>
      <c r="AB224" s="37"/>
    </row>
    <row r="225" spans="1:28" ht="15" customHeight="1">
      <c r="A225" s="27" t="s">
        <v>212</v>
      </c>
      <c r="B225" s="296" t="s">
        <v>261</v>
      </c>
      <c r="C225" s="29" t="s">
        <v>262</v>
      </c>
      <c r="D225" s="51" t="s">
        <v>1168</v>
      </c>
      <c r="E225" s="46" t="s">
        <v>848</v>
      </c>
      <c r="F225" s="45"/>
      <c r="G225" s="45"/>
      <c r="H225" s="45"/>
      <c r="I225" s="45"/>
      <c r="J225" s="52"/>
      <c r="K225" s="49"/>
      <c r="L225" s="49"/>
      <c r="M225" s="34" t="s">
        <v>159</v>
      </c>
      <c r="N225" s="34" t="s">
        <v>863</v>
      </c>
      <c r="O225" s="49"/>
      <c r="P225" s="35" t="s">
        <v>1166</v>
      </c>
      <c r="Q225" s="224">
        <v>41639</v>
      </c>
      <c r="R225" s="37"/>
      <c r="S225" s="37"/>
      <c r="T225" s="38"/>
      <c r="U225" s="37"/>
      <c r="V225" s="37"/>
      <c r="W225" s="37"/>
      <c r="X225" s="37"/>
      <c r="Y225" s="37"/>
      <c r="Z225" s="37"/>
      <c r="AA225" s="37"/>
      <c r="AB225" s="37"/>
    </row>
    <row r="226" spans="1:28" ht="14.25">
      <c r="A226" s="27" t="s">
        <v>212</v>
      </c>
      <c r="B226" s="296" t="s">
        <v>261</v>
      </c>
      <c r="C226" s="29" t="s">
        <v>262</v>
      </c>
      <c r="D226" s="44" t="s">
        <v>815</v>
      </c>
      <c r="E226" s="46" t="s">
        <v>849</v>
      </c>
      <c r="F226" s="45"/>
      <c r="G226" s="45"/>
      <c r="H226" s="45"/>
      <c r="I226" s="45"/>
      <c r="J226" s="52"/>
      <c r="K226" s="49"/>
      <c r="L226" s="49"/>
      <c r="M226" s="34" t="s">
        <v>159</v>
      </c>
      <c r="N226" s="34" t="s">
        <v>863</v>
      </c>
      <c r="O226" s="49"/>
      <c r="P226" s="35" t="s">
        <v>1166</v>
      </c>
      <c r="Q226" s="224">
        <v>41639</v>
      </c>
      <c r="R226" s="37"/>
      <c r="S226" s="37"/>
      <c r="T226" s="38"/>
      <c r="U226" s="37"/>
      <c r="V226" s="37"/>
      <c r="W226" s="37"/>
      <c r="X226" s="37"/>
      <c r="Y226" s="37"/>
      <c r="Z226" s="37"/>
      <c r="AA226" s="37"/>
      <c r="AB226" s="37"/>
    </row>
    <row r="227" spans="1:28" ht="15">
      <c r="A227" s="27" t="s">
        <v>212</v>
      </c>
      <c r="B227" s="296" t="s">
        <v>261</v>
      </c>
      <c r="C227" s="29" t="s">
        <v>263</v>
      </c>
      <c r="D227" s="44" t="s">
        <v>121</v>
      </c>
      <c r="E227" s="46" t="s">
        <v>228</v>
      </c>
      <c r="F227" s="49"/>
      <c r="G227" s="45"/>
      <c r="H227" s="45"/>
      <c r="I227" s="45"/>
      <c r="J227" s="53"/>
      <c r="K227" s="54"/>
      <c r="L227" s="49"/>
      <c r="M227" s="34" t="s">
        <v>154</v>
      </c>
      <c r="N227" s="34" t="s">
        <v>876</v>
      </c>
      <c r="O227" s="55"/>
      <c r="P227" s="35" t="s">
        <v>152</v>
      </c>
      <c r="Q227" s="224">
        <v>41639</v>
      </c>
      <c r="R227" s="37"/>
      <c r="S227" s="37"/>
      <c r="T227" s="38"/>
      <c r="U227" s="37"/>
      <c r="V227" s="37"/>
      <c r="W227" s="37"/>
      <c r="X227" s="37"/>
      <c r="Y227" s="37"/>
      <c r="Z227" s="37"/>
      <c r="AA227" s="37"/>
      <c r="AB227" s="37"/>
    </row>
    <row r="228" spans="1:28" ht="15" customHeight="1">
      <c r="A228" s="27" t="s">
        <v>212</v>
      </c>
      <c r="B228" s="296" t="s">
        <v>261</v>
      </c>
      <c r="C228" s="29" t="s">
        <v>264</v>
      </c>
      <c r="D228" s="44" t="s">
        <v>126</v>
      </c>
      <c r="E228" s="46" t="s">
        <v>265</v>
      </c>
      <c r="F228" s="49"/>
      <c r="G228" s="45"/>
      <c r="H228" s="45"/>
      <c r="I228" s="45"/>
      <c r="J228" s="52"/>
      <c r="K228" s="49"/>
      <c r="L228" s="49"/>
      <c r="M228" s="34" t="s">
        <v>154</v>
      </c>
      <c r="N228" s="34" t="s">
        <v>876</v>
      </c>
      <c r="O228" s="55"/>
      <c r="P228" s="35" t="s">
        <v>152</v>
      </c>
      <c r="Q228" s="224">
        <v>41639</v>
      </c>
      <c r="R228" s="37"/>
      <c r="S228" s="37"/>
      <c r="T228" s="38"/>
      <c r="U228" s="37"/>
      <c r="V228" s="37"/>
      <c r="W228" s="37"/>
      <c r="X228" s="37"/>
      <c r="Y228" s="37"/>
      <c r="Z228" s="37"/>
      <c r="AA228" s="37"/>
      <c r="AB228" s="37"/>
    </row>
    <row r="229" spans="1:28" ht="15">
      <c r="A229" s="27" t="s">
        <v>212</v>
      </c>
      <c r="B229" s="296" t="s">
        <v>261</v>
      </c>
      <c r="C229" s="29" t="s">
        <v>266</v>
      </c>
      <c r="D229" s="43" t="s">
        <v>129</v>
      </c>
      <c r="E229" s="46" t="s">
        <v>816</v>
      </c>
      <c r="F229" s="49"/>
      <c r="G229" s="45"/>
      <c r="H229" s="45"/>
      <c r="I229" s="45"/>
      <c r="J229" s="52"/>
      <c r="K229" s="49"/>
      <c r="L229" s="49"/>
      <c r="M229" s="34" t="s">
        <v>154</v>
      </c>
      <c r="N229" s="34" t="s">
        <v>876</v>
      </c>
      <c r="O229" s="55"/>
      <c r="P229" s="35" t="s">
        <v>152</v>
      </c>
      <c r="Q229" s="224">
        <v>41639</v>
      </c>
      <c r="R229" s="37"/>
      <c r="S229" s="37"/>
      <c r="T229" s="38"/>
      <c r="U229" s="37"/>
      <c r="V229" s="37"/>
      <c r="W229" s="37"/>
      <c r="X229" s="37"/>
      <c r="Y229" s="37"/>
      <c r="Z229" s="37"/>
      <c r="AA229" s="37"/>
      <c r="AB229" s="37"/>
    </row>
    <row r="230" spans="1:28" ht="15">
      <c r="A230" s="27" t="s">
        <v>212</v>
      </c>
      <c r="B230" s="296" t="s">
        <v>261</v>
      </c>
      <c r="C230" s="29" t="s">
        <v>268</v>
      </c>
      <c r="D230" s="43" t="s">
        <v>269</v>
      </c>
      <c r="E230" s="46" t="s">
        <v>270</v>
      </c>
      <c r="F230" s="49"/>
      <c r="G230" s="45"/>
      <c r="H230" s="45"/>
      <c r="I230" s="45"/>
      <c r="J230" s="52"/>
      <c r="K230" s="49"/>
      <c r="L230" s="49"/>
      <c r="M230" s="34" t="s">
        <v>238</v>
      </c>
      <c r="N230" s="34" t="s">
        <v>879</v>
      </c>
      <c r="O230" s="55"/>
      <c r="P230" s="35" t="s">
        <v>152</v>
      </c>
      <c r="Q230" s="224">
        <v>41639</v>
      </c>
      <c r="R230" s="37"/>
      <c r="S230" s="37"/>
      <c r="T230" s="38"/>
      <c r="U230" s="37"/>
      <c r="V230" s="37"/>
      <c r="W230" s="37"/>
      <c r="X230" s="37"/>
      <c r="Y230" s="37"/>
      <c r="Z230" s="37"/>
      <c r="AA230" s="37"/>
      <c r="AB230" s="37"/>
    </row>
    <row r="231" spans="1:28" ht="15">
      <c r="A231" s="27" t="s">
        <v>212</v>
      </c>
      <c r="B231" s="296" t="s">
        <v>261</v>
      </c>
      <c r="C231" s="29" t="s">
        <v>268</v>
      </c>
      <c r="D231" s="44" t="s">
        <v>271</v>
      </c>
      <c r="E231" s="46" t="s">
        <v>272</v>
      </c>
      <c r="F231" s="49"/>
      <c r="G231" s="45"/>
      <c r="H231" s="45"/>
      <c r="I231" s="45"/>
      <c r="J231" s="33"/>
      <c r="K231" s="33"/>
      <c r="L231" s="49"/>
      <c r="M231" s="34" t="s">
        <v>150</v>
      </c>
      <c r="N231" s="34" t="s">
        <v>862</v>
      </c>
      <c r="O231" s="55"/>
      <c r="P231" s="35" t="s">
        <v>152</v>
      </c>
      <c r="Q231" s="224">
        <v>41639</v>
      </c>
      <c r="R231" s="37"/>
      <c r="S231" s="37"/>
      <c r="T231" s="38"/>
      <c r="U231" s="37"/>
      <c r="V231" s="37"/>
      <c r="W231" s="37"/>
      <c r="X231" s="37"/>
      <c r="Y231" s="37"/>
      <c r="Z231" s="37"/>
      <c r="AA231" s="37"/>
      <c r="AB231" s="37"/>
    </row>
    <row r="232" spans="1:28" ht="15">
      <c r="A232" s="27" t="s">
        <v>212</v>
      </c>
      <c r="B232" s="296" t="s">
        <v>261</v>
      </c>
      <c r="C232" s="29" t="s">
        <v>267</v>
      </c>
      <c r="D232" s="44" t="s">
        <v>1147</v>
      </c>
      <c r="E232" s="46" t="s">
        <v>1148</v>
      </c>
      <c r="F232" s="49"/>
      <c r="G232" s="45"/>
      <c r="H232" s="45"/>
      <c r="I232" s="45"/>
      <c r="J232" s="53"/>
      <c r="K232" s="54"/>
      <c r="L232" s="49"/>
      <c r="M232" s="34" t="s">
        <v>191</v>
      </c>
      <c r="N232" s="34" t="s">
        <v>880</v>
      </c>
      <c r="O232" s="55"/>
      <c r="P232" s="35" t="s">
        <v>152</v>
      </c>
      <c r="Q232" s="224">
        <v>41639</v>
      </c>
      <c r="R232" s="37"/>
      <c r="S232" s="37"/>
      <c r="T232" s="38"/>
      <c r="U232" s="37"/>
      <c r="V232" s="37"/>
      <c r="W232" s="37"/>
      <c r="X232" s="37"/>
      <c r="Y232" s="37"/>
      <c r="Z232" s="37"/>
      <c r="AA232" s="37"/>
      <c r="AB232" s="37"/>
    </row>
    <row r="233" spans="1:20" ht="15" customHeight="1">
      <c r="A233" s="27" t="s">
        <v>212</v>
      </c>
      <c r="B233" s="296" t="s">
        <v>261</v>
      </c>
      <c r="C233" s="29" t="s">
        <v>850</v>
      </c>
      <c r="D233" s="44" t="s">
        <v>851</v>
      </c>
      <c r="E233" s="46" t="s">
        <v>852</v>
      </c>
      <c r="F233" s="49"/>
      <c r="G233" s="45"/>
      <c r="H233" s="45"/>
      <c r="I233" s="45"/>
      <c r="J233" s="52"/>
      <c r="K233" s="49"/>
      <c r="L233" s="49"/>
      <c r="M233" s="34" t="s">
        <v>216</v>
      </c>
      <c r="N233" s="34" t="s">
        <v>877</v>
      </c>
      <c r="O233" s="55"/>
      <c r="P233" s="36" t="s">
        <v>152</v>
      </c>
      <c r="Q233" s="224">
        <v>41639</v>
      </c>
      <c r="R233" s="4"/>
      <c r="T233" s="38"/>
    </row>
    <row r="234" spans="1:20" ht="15" customHeight="1">
      <c r="A234" s="27" t="s">
        <v>212</v>
      </c>
      <c r="B234" s="296" t="s">
        <v>261</v>
      </c>
      <c r="C234" s="29" t="s">
        <v>850</v>
      </c>
      <c r="D234" s="44" t="s">
        <v>853</v>
      </c>
      <c r="E234" s="46" t="s">
        <v>854</v>
      </c>
      <c r="F234" s="49"/>
      <c r="G234" s="45"/>
      <c r="H234" s="45"/>
      <c r="I234" s="45"/>
      <c r="J234" s="52"/>
      <c r="K234" s="49"/>
      <c r="L234" s="49"/>
      <c r="M234" s="34" t="s">
        <v>216</v>
      </c>
      <c r="N234" s="34" t="s">
        <v>877</v>
      </c>
      <c r="O234" s="55"/>
      <c r="P234" s="36" t="s">
        <v>152</v>
      </c>
      <c r="Q234" s="224">
        <v>41639</v>
      </c>
      <c r="R234" s="4"/>
      <c r="T234" s="38"/>
    </row>
    <row r="235" spans="1:20" ht="15" customHeight="1">
      <c r="A235" s="27" t="s">
        <v>212</v>
      </c>
      <c r="B235" s="296" t="s">
        <v>261</v>
      </c>
      <c r="C235" s="29" t="s">
        <v>850</v>
      </c>
      <c r="D235" s="44" t="s">
        <v>855</v>
      </c>
      <c r="E235" s="46" t="s">
        <v>856</v>
      </c>
      <c r="F235" s="49"/>
      <c r="G235" s="45"/>
      <c r="H235" s="45"/>
      <c r="I235" s="45"/>
      <c r="J235" s="52"/>
      <c r="K235" s="49"/>
      <c r="L235" s="49"/>
      <c r="M235" s="34" t="s">
        <v>216</v>
      </c>
      <c r="N235" s="34" t="s">
        <v>877</v>
      </c>
      <c r="O235" s="55"/>
      <c r="P235" s="36" t="s">
        <v>152</v>
      </c>
      <c r="Q235" s="224">
        <v>41639</v>
      </c>
      <c r="R235" s="4"/>
      <c r="T235" s="38"/>
    </row>
    <row r="236" spans="1:20" ht="15" customHeight="1">
      <c r="A236" s="27" t="s">
        <v>212</v>
      </c>
      <c r="B236" s="296" t="s">
        <v>261</v>
      </c>
      <c r="C236" s="29" t="s">
        <v>1149</v>
      </c>
      <c r="D236" s="44" t="s">
        <v>1758</v>
      </c>
      <c r="E236" s="46" t="s">
        <v>1658</v>
      </c>
      <c r="F236" s="49"/>
      <c r="G236" s="45"/>
      <c r="H236" s="45"/>
      <c r="I236" s="45"/>
      <c r="J236" s="52"/>
      <c r="K236" s="49"/>
      <c r="L236" s="49"/>
      <c r="M236" s="34" t="s">
        <v>216</v>
      </c>
      <c r="N236" s="34" t="s">
        <v>877</v>
      </c>
      <c r="O236" s="55"/>
      <c r="P236" s="36" t="s">
        <v>152</v>
      </c>
      <c r="Q236" s="224">
        <v>41639</v>
      </c>
      <c r="R236" s="4"/>
      <c r="T236" s="38"/>
    </row>
    <row r="237" spans="1:20" ht="15" customHeight="1">
      <c r="A237" s="27" t="s">
        <v>212</v>
      </c>
      <c r="B237" s="296" t="s">
        <v>261</v>
      </c>
      <c r="C237" s="29" t="s">
        <v>1331</v>
      </c>
      <c r="D237" s="44" t="s">
        <v>1332</v>
      </c>
      <c r="E237" s="46" t="s">
        <v>1333</v>
      </c>
      <c r="F237" s="45"/>
      <c r="G237" s="45"/>
      <c r="H237" s="45"/>
      <c r="I237" s="45"/>
      <c r="J237" s="52"/>
      <c r="K237" s="49"/>
      <c r="L237" s="49"/>
      <c r="M237" s="34" t="s">
        <v>216</v>
      </c>
      <c r="N237" s="34" t="s">
        <v>877</v>
      </c>
      <c r="O237" s="55"/>
      <c r="P237" s="36" t="s">
        <v>152</v>
      </c>
      <c r="Q237" s="224">
        <v>41639</v>
      </c>
      <c r="R237" s="4"/>
      <c r="T237" s="38"/>
    </row>
    <row r="238" spans="1:20" ht="15" customHeight="1">
      <c r="A238" s="27" t="s">
        <v>212</v>
      </c>
      <c r="B238" s="296" t="s">
        <v>261</v>
      </c>
      <c r="C238" s="29" t="s">
        <v>1363</v>
      </c>
      <c r="D238" s="44" t="s">
        <v>1364</v>
      </c>
      <c r="E238" s="46" t="s">
        <v>1365</v>
      </c>
      <c r="F238" s="45"/>
      <c r="G238" s="45"/>
      <c r="H238" s="45"/>
      <c r="I238" s="45"/>
      <c r="J238" s="52" t="s">
        <v>147</v>
      </c>
      <c r="K238" s="49" t="s">
        <v>865</v>
      </c>
      <c r="L238" s="49"/>
      <c r="M238" s="34"/>
      <c r="N238" s="34"/>
      <c r="O238" s="55"/>
      <c r="P238" s="36" t="s">
        <v>152</v>
      </c>
      <c r="Q238" s="224">
        <v>41639</v>
      </c>
      <c r="R238" s="4"/>
      <c r="T238" s="38"/>
    </row>
    <row r="239" spans="1:20" ht="13.5" customHeight="1">
      <c r="A239" s="27" t="s">
        <v>212</v>
      </c>
      <c r="B239" s="297" t="s">
        <v>261</v>
      </c>
      <c r="C239" s="29" t="s">
        <v>1363</v>
      </c>
      <c r="D239" s="44" t="s">
        <v>1366</v>
      </c>
      <c r="E239" s="46" t="s">
        <v>1367</v>
      </c>
      <c r="F239" s="45"/>
      <c r="G239" s="45"/>
      <c r="H239" s="45"/>
      <c r="I239" s="45"/>
      <c r="J239" s="52"/>
      <c r="K239" s="49"/>
      <c r="L239" s="49"/>
      <c r="M239" s="34" t="s">
        <v>170</v>
      </c>
      <c r="N239" s="34" t="s">
        <v>878</v>
      </c>
      <c r="O239" s="55"/>
      <c r="P239" s="36" t="s">
        <v>152</v>
      </c>
      <c r="Q239" s="224">
        <v>41639</v>
      </c>
      <c r="R239" s="4"/>
      <c r="T239" s="38"/>
    </row>
    <row r="240" spans="1:20" ht="13.5" customHeight="1">
      <c r="A240" s="27" t="s">
        <v>212</v>
      </c>
      <c r="B240" s="297" t="s">
        <v>261</v>
      </c>
      <c r="C240" s="29" t="s">
        <v>1659</v>
      </c>
      <c r="D240" s="44" t="s">
        <v>1660</v>
      </c>
      <c r="E240" s="46" t="s">
        <v>1203</v>
      </c>
      <c r="F240" s="45"/>
      <c r="G240" s="45"/>
      <c r="H240" s="45"/>
      <c r="I240" s="45"/>
      <c r="J240" s="52" t="s">
        <v>147</v>
      </c>
      <c r="K240" s="49" t="s">
        <v>865</v>
      </c>
      <c r="L240" s="49"/>
      <c r="M240" s="34"/>
      <c r="N240" s="34"/>
      <c r="O240" s="55"/>
      <c r="P240" s="36" t="s">
        <v>152</v>
      </c>
      <c r="Q240" s="224">
        <v>41639</v>
      </c>
      <c r="R240" s="4"/>
      <c r="T240" s="38"/>
    </row>
    <row r="241" spans="1:20" ht="13.5" customHeight="1">
      <c r="A241" s="27" t="s">
        <v>212</v>
      </c>
      <c r="B241" s="297" t="s">
        <v>261</v>
      </c>
      <c r="C241" s="29" t="s">
        <v>1659</v>
      </c>
      <c r="D241" s="44" t="s">
        <v>1661</v>
      </c>
      <c r="E241" s="46" t="s">
        <v>1662</v>
      </c>
      <c r="F241" s="45"/>
      <c r="G241" s="45"/>
      <c r="H241" s="45"/>
      <c r="I241" s="45"/>
      <c r="J241" s="52"/>
      <c r="K241" s="49"/>
      <c r="L241" s="49"/>
      <c r="M241" s="34" t="s">
        <v>216</v>
      </c>
      <c r="N241" s="34" t="s">
        <v>877</v>
      </c>
      <c r="O241" s="55"/>
      <c r="P241" s="36" t="s">
        <v>152</v>
      </c>
      <c r="Q241" s="224">
        <v>41639</v>
      </c>
      <c r="R241" s="4"/>
      <c r="T241" s="38"/>
    </row>
    <row r="242" spans="1:20" ht="13.5" customHeight="1">
      <c r="A242" s="27" t="s">
        <v>212</v>
      </c>
      <c r="B242" s="310" t="s">
        <v>261</v>
      </c>
      <c r="C242" s="29" t="s">
        <v>1759</v>
      </c>
      <c r="D242" s="44" t="s">
        <v>1760</v>
      </c>
      <c r="E242" s="46" t="s">
        <v>1761</v>
      </c>
      <c r="F242" s="45"/>
      <c r="G242" s="45"/>
      <c r="H242" s="45"/>
      <c r="I242" s="45"/>
      <c r="J242" s="52" t="s">
        <v>147</v>
      </c>
      <c r="K242" s="49" t="s">
        <v>865</v>
      </c>
      <c r="L242" s="49"/>
      <c r="M242" s="34"/>
      <c r="N242" s="34"/>
      <c r="O242" s="55"/>
      <c r="P242" s="36" t="s">
        <v>152</v>
      </c>
      <c r="Q242" s="224">
        <v>41639</v>
      </c>
      <c r="R242" s="4"/>
      <c r="T242" s="38"/>
    </row>
    <row r="243" spans="1:20" ht="13.5" customHeight="1">
      <c r="A243" s="27" t="s">
        <v>212</v>
      </c>
      <c r="B243" s="310" t="s">
        <v>261</v>
      </c>
      <c r="C243" s="29" t="s">
        <v>1759</v>
      </c>
      <c r="D243" s="44" t="s">
        <v>1762</v>
      </c>
      <c r="E243" s="46" t="s">
        <v>1763</v>
      </c>
      <c r="F243" s="45"/>
      <c r="G243" s="45"/>
      <c r="H243" s="45"/>
      <c r="I243" s="45"/>
      <c r="J243" s="52"/>
      <c r="K243" s="49"/>
      <c r="L243" s="49"/>
      <c r="M243" s="34" t="s">
        <v>170</v>
      </c>
      <c r="N243" s="34" t="s">
        <v>878</v>
      </c>
      <c r="O243" s="55"/>
      <c r="P243" s="36" t="s">
        <v>152</v>
      </c>
      <c r="Q243" s="224">
        <v>41639</v>
      </c>
      <c r="R243" s="4"/>
      <c r="T243" s="38"/>
    </row>
    <row r="244" spans="1:20" ht="13.5" customHeight="1">
      <c r="A244" s="27" t="s">
        <v>212</v>
      </c>
      <c r="B244" s="310" t="s">
        <v>261</v>
      </c>
      <c r="C244" s="29" t="s">
        <v>1443</v>
      </c>
      <c r="D244" s="44" t="s">
        <v>1444</v>
      </c>
      <c r="E244" s="46" t="s">
        <v>1333</v>
      </c>
      <c r="F244" s="45"/>
      <c r="G244" s="45"/>
      <c r="H244" s="45"/>
      <c r="I244" s="45"/>
      <c r="J244" s="52"/>
      <c r="K244" s="49"/>
      <c r="L244" s="49"/>
      <c r="M244" s="34" t="s">
        <v>150</v>
      </c>
      <c r="N244" s="34" t="s">
        <v>862</v>
      </c>
      <c r="O244" s="55"/>
      <c r="P244" s="36" t="s">
        <v>152</v>
      </c>
      <c r="Q244" s="224">
        <v>41639</v>
      </c>
      <c r="R244" s="4"/>
      <c r="T244" s="38"/>
    </row>
    <row r="245" spans="1:20" ht="13.5" customHeight="1">
      <c r="A245" s="27" t="s">
        <v>212</v>
      </c>
      <c r="B245" s="310" t="s">
        <v>261</v>
      </c>
      <c r="C245" s="29" t="s">
        <v>1663</v>
      </c>
      <c r="D245" s="44" t="s">
        <v>1664</v>
      </c>
      <c r="E245" s="46" t="s">
        <v>726</v>
      </c>
      <c r="F245" s="45"/>
      <c r="G245" s="45"/>
      <c r="H245" s="45"/>
      <c r="I245" s="45"/>
      <c r="J245" s="52"/>
      <c r="K245" s="49"/>
      <c r="L245" s="49"/>
      <c r="M245" s="34" t="s">
        <v>150</v>
      </c>
      <c r="N245" s="34" t="s">
        <v>862</v>
      </c>
      <c r="O245" s="55"/>
      <c r="P245" s="36" t="s">
        <v>152</v>
      </c>
      <c r="Q245" s="224">
        <v>41639</v>
      </c>
      <c r="R245" s="4"/>
      <c r="T245" s="38"/>
    </row>
    <row r="246" spans="1:20" ht="13.5" customHeight="1">
      <c r="A246" s="27" t="s">
        <v>1165</v>
      </c>
      <c r="B246" s="310" t="s">
        <v>261</v>
      </c>
      <c r="C246" s="29" t="s">
        <v>268</v>
      </c>
      <c r="D246" s="44" t="s">
        <v>269</v>
      </c>
      <c r="E246" s="46" t="s">
        <v>270</v>
      </c>
      <c r="F246" s="45"/>
      <c r="G246" s="45"/>
      <c r="H246" s="45"/>
      <c r="I246" s="45"/>
      <c r="J246" s="52"/>
      <c r="K246" s="49"/>
      <c r="L246" s="49"/>
      <c r="M246" s="34" t="s">
        <v>238</v>
      </c>
      <c r="N246" s="34" t="s">
        <v>1221</v>
      </c>
      <c r="O246" s="55"/>
      <c r="P246" s="36" t="s">
        <v>152</v>
      </c>
      <c r="Q246" s="224">
        <v>41639</v>
      </c>
      <c r="R246" s="4"/>
      <c r="T246" s="38"/>
    </row>
    <row r="247" spans="1:20" ht="13.5" customHeight="1">
      <c r="A247" s="27" t="s">
        <v>1165</v>
      </c>
      <c r="B247" s="310" t="s">
        <v>261</v>
      </c>
      <c r="C247" s="29" t="s">
        <v>268</v>
      </c>
      <c r="D247" s="44" t="s">
        <v>271</v>
      </c>
      <c r="E247" s="46" t="s">
        <v>272</v>
      </c>
      <c r="F247" s="45"/>
      <c r="G247" s="45"/>
      <c r="H247" s="45"/>
      <c r="I247" s="45"/>
      <c r="J247" s="52"/>
      <c r="K247" s="49"/>
      <c r="L247" s="49"/>
      <c r="M247" s="34" t="s">
        <v>181</v>
      </c>
      <c r="N247" s="34" t="s">
        <v>1222</v>
      </c>
      <c r="O247" s="55"/>
      <c r="P247" s="36" t="s">
        <v>152</v>
      </c>
      <c r="Q247" s="224">
        <v>41639</v>
      </c>
      <c r="R247" s="4"/>
      <c r="T247" s="38"/>
    </row>
    <row r="248" spans="1:40" s="37" customFormat="1" ht="13.5" customHeight="1">
      <c r="A248" s="811" t="s">
        <v>134</v>
      </c>
      <c r="B248" s="295"/>
      <c r="C248" s="811" t="s">
        <v>217</v>
      </c>
      <c r="D248" s="811"/>
      <c r="E248" s="193"/>
      <c r="F248" s="194"/>
      <c r="G248" s="191"/>
      <c r="H248" s="191"/>
      <c r="I248" s="191"/>
      <c r="J248" s="191"/>
      <c r="K248" s="191"/>
      <c r="L248" s="810" t="s">
        <v>273</v>
      </c>
      <c r="M248" s="810"/>
      <c r="N248" s="810"/>
      <c r="O248" s="195"/>
      <c r="P248" s="812" t="s">
        <v>138</v>
      </c>
      <c r="Q248" s="812" t="s">
        <v>220</v>
      </c>
      <c r="R248" s="13"/>
      <c r="T248" s="38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</row>
    <row r="249" spans="1:28" s="37" customFormat="1" ht="17.25" customHeight="1">
      <c r="A249" s="811"/>
      <c r="B249" s="295"/>
      <c r="C249" s="811"/>
      <c r="D249" s="811"/>
      <c r="E249" s="193"/>
      <c r="F249" s="194"/>
      <c r="G249" s="191"/>
      <c r="H249" s="191"/>
      <c r="I249" s="191"/>
      <c r="J249" s="191"/>
      <c r="K249" s="191"/>
      <c r="L249" s="810" t="s">
        <v>142</v>
      </c>
      <c r="M249" s="810"/>
      <c r="N249" s="810"/>
      <c r="O249" s="195"/>
      <c r="P249" s="812"/>
      <c r="Q249" s="812"/>
      <c r="R249" s="13"/>
      <c r="S249" s="13"/>
      <c r="T249" s="38"/>
      <c r="U249" s="13"/>
      <c r="V249" s="13"/>
      <c r="W249" s="13"/>
      <c r="X249" s="13"/>
      <c r="Y249" s="13"/>
      <c r="Z249" s="13"/>
      <c r="AA249" s="13"/>
      <c r="AB249" s="13"/>
    </row>
    <row r="250" spans="1:28" s="37" customFormat="1" ht="15">
      <c r="A250" s="811"/>
      <c r="B250" s="295"/>
      <c r="C250" s="811"/>
      <c r="D250" s="811"/>
      <c r="E250" s="193"/>
      <c r="F250" s="194"/>
      <c r="G250" s="191"/>
      <c r="H250" s="191"/>
      <c r="I250" s="191"/>
      <c r="J250" s="191"/>
      <c r="K250" s="191"/>
      <c r="L250" s="258" t="s">
        <v>143</v>
      </c>
      <c r="M250" s="258"/>
      <c r="N250" s="258" t="s">
        <v>134</v>
      </c>
      <c r="O250" s="191"/>
      <c r="P250" s="812"/>
      <c r="Q250" s="812"/>
      <c r="R250" s="13"/>
      <c r="S250" s="13"/>
      <c r="T250" s="38"/>
      <c r="U250" s="13"/>
      <c r="V250" s="13"/>
      <c r="W250" s="13"/>
      <c r="X250" s="13"/>
      <c r="Y250" s="13"/>
      <c r="Z250" s="13"/>
      <c r="AA250" s="13"/>
      <c r="AB250" s="13"/>
    </row>
    <row r="251" spans="1:28" s="37" customFormat="1" ht="14.25">
      <c r="A251" s="27" t="s">
        <v>144</v>
      </c>
      <c r="B251" s="296" t="s">
        <v>1090</v>
      </c>
      <c r="C251" s="29" t="s">
        <v>881</v>
      </c>
      <c r="D251" s="30" t="s">
        <v>695</v>
      </c>
      <c r="E251" s="31"/>
      <c r="F251" s="45"/>
      <c r="G251" s="45"/>
      <c r="H251" s="45"/>
      <c r="I251" s="45"/>
      <c r="J251" s="26"/>
      <c r="K251" s="26"/>
      <c r="L251" s="34" t="s">
        <v>274</v>
      </c>
      <c r="M251" s="41"/>
      <c r="N251" s="34" t="s">
        <v>1665</v>
      </c>
      <c r="O251" s="40"/>
      <c r="P251" s="35" t="s">
        <v>214</v>
      </c>
      <c r="Q251" s="224">
        <v>41639</v>
      </c>
      <c r="S251" s="13"/>
      <c r="T251" s="38"/>
      <c r="U251" s="13"/>
      <c r="V251" s="13"/>
      <c r="W251" s="13"/>
      <c r="X251" s="13"/>
      <c r="Y251" s="13"/>
      <c r="Z251" s="13"/>
      <c r="AA251" s="13"/>
      <c r="AB251" s="13"/>
    </row>
    <row r="252" spans="1:40" s="37" customFormat="1" ht="14.25">
      <c r="A252" s="27" t="s">
        <v>144</v>
      </c>
      <c r="B252" s="296" t="s">
        <v>1090</v>
      </c>
      <c r="C252" s="29" t="s">
        <v>145</v>
      </c>
      <c r="D252" s="30" t="s">
        <v>695</v>
      </c>
      <c r="E252" s="31"/>
      <c r="F252" s="45"/>
      <c r="G252" s="45"/>
      <c r="H252" s="45"/>
      <c r="I252" s="45"/>
      <c r="J252" s="26"/>
      <c r="K252" s="26"/>
      <c r="L252" s="34" t="s">
        <v>274</v>
      </c>
      <c r="M252" s="41"/>
      <c r="N252" s="34" t="s">
        <v>1665</v>
      </c>
      <c r="O252" s="40"/>
      <c r="P252" s="35" t="s">
        <v>214</v>
      </c>
      <c r="Q252" s="224">
        <v>41639</v>
      </c>
      <c r="T252" s="38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</row>
    <row r="253" spans="1:40" s="37" customFormat="1" ht="14.25">
      <c r="A253" s="27" t="s">
        <v>144</v>
      </c>
      <c r="B253" s="296" t="s">
        <v>1090</v>
      </c>
      <c r="C253" s="29" t="s">
        <v>45</v>
      </c>
      <c r="D253" s="30" t="s">
        <v>695</v>
      </c>
      <c r="E253" s="31"/>
      <c r="F253" s="45"/>
      <c r="G253" s="45"/>
      <c r="H253" s="45"/>
      <c r="I253" s="45"/>
      <c r="J253" s="26"/>
      <c r="K253" s="26"/>
      <c r="L253" s="34" t="s">
        <v>274</v>
      </c>
      <c r="M253" s="41"/>
      <c r="N253" s="34" t="s">
        <v>1665</v>
      </c>
      <c r="O253" s="40"/>
      <c r="P253" s="35" t="s">
        <v>214</v>
      </c>
      <c r="Q253" s="224">
        <v>41639</v>
      </c>
      <c r="T253" s="38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</row>
    <row r="254" spans="1:40" s="37" customFormat="1" ht="14.25">
      <c r="A254" s="27" t="s">
        <v>1165</v>
      </c>
      <c r="B254" s="296" t="s">
        <v>1090</v>
      </c>
      <c r="C254" s="29" t="s">
        <v>145</v>
      </c>
      <c r="D254" s="30" t="s">
        <v>273</v>
      </c>
      <c r="E254" s="31"/>
      <c r="F254" s="45"/>
      <c r="G254" s="45"/>
      <c r="H254" s="45"/>
      <c r="I254" s="45"/>
      <c r="J254" s="26"/>
      <c r="K254" s="26"/>
      <c r="L254" s="34" t="s">
        <v>274</v>
      </c>
      <c r="M254" s="41"/>
      <c r="N254" s="34" t="s">
        <v>882</v>
      </c>
      <c r="O254" s="40"/>
      <c r="P254" s="35" t="s">
        <v>152</v>
      </c>
      <c r="Q254" s="224">
        <v>41639</v>
      </c>
      <c r="T254" s="38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</row>
    <row r="255" spans="1:40" s="37" customFormat="1" ht="14.25">
      <c r="A255" s="27" t="s">
        <v>1165</v>
      </c>
      <c r="B255" s="124" t="s">
        <v>1090</v>
      </c>
      <c r="C255" s="29" t="s">
        <v>1151</v>
      </c>
      <c r="D255" s="30" t="s">
        <v>695</v>
      </c>
      <c r="E255" s="31"/>
      <c r="F255" s="45"/>
      <c r="G255" s="45"/>
      <c r="H255" s="45"/>
      <c r="I255" s="45"/>
      <c r="J255" s="26"/>
      <c r="K255" s="26"/>
      <c r="L255" s="34" t="s">
        <v>1152</v>
      </c>
      <c r="M255" s="41"/>
      <c r="N255" s="34" t="s">
        <v>1153</v>
      </c>
      <c r="O255" s="40"/>
      <c r="P255" s="35" t="s">
        <v>152</v>
      </c>
      <c r="Q255" s="224">
        <v>41639</v>
      </c>
      <c r="T255" s="38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</row>
    <row r="256" spans="1:40" s="37" customFormat="1" ht="14.25">
      <c r="A256" s="27" t="s">
        <v>1165</v>
      </c>
      <c r="B256" s="124" t="s">
        <v>1090</v>
      </c>
      <c r="C256" s="29" t="s">
        <v>275</v>
      </c>
      <c r="D256" s="30" t="s">
        <v>273</v>
      </c>
      <c r="E256" s="31"/>
      <c r="F256" s="45"/>
      <c r="G256" s="45"/>
      <c r="H256" s="45"/>
      <c r="I256" s="45"/>
      <c r="J256" s="26"/>
      <c r="K256" s="26"/>
      <c r="L256" s="34" t="s">
        <v>274</v>
      </c>
      <c r="M256" s="41"/>
      <c r="N256" s="34" t="s">
        <v>882</v>
      </c>
      <c r="O256" s="40"/>
      <c r="P256" s="35" t="s">
        <v>152</v>
      </c>
      <c r="Q256" s="224">
        <v>41639</v>
      </c>
      <c r="T256" s="38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</row>
    <row r="257" spans="1:40" s="37" customFormat="1" ht="17.25" customHeight="1">
      <c r="A257" s="811" t="s">
        <v>134</v>
      </c>
      <c r="B257" s="295"/>
      <c r="C257" s="811" t="s">
        <v>217</v>
      </c>
      <c r="D257" s="811"/>
      <c r="E257" s="193"/>
      <c r="F257" s="194"/>
      <c r="G257" s="191"/>
      <c r="H257" s="191"/>
      <c r="I257" s="191"/>
      <c r="J257" s="191"/>
      <c r="K257" s="191"/>
      <c r="L257" s="810" t="s">
        <v>276</v>
      </c>
      <c r="M257" s="810"/>
      <c r="N257" s="810"/>
      <c r="O257" s="191"/>
      <c r="P257" s="812" t="s">
        <v>138</v>
      </c>
      <c r="Q257" s="812" t="s">
        <v>220</v>
      </c>
      <c r="R257" s="13"/>
      <c r="S257" s="13"/>
      <c r="T257" s="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</row>
    <row r="258" spans="1:28" ht="15">
      <c r="A258" s="811"/>
      <c r="B258" s="295"/>
      <c r="C258" s="811"/>
      <c r="D258" s="811"/>
      <c r="E258" s="193"/>
      <c r="F258" s="194"/>
      <c r="G258" s="191"/>
      <c r="H258" s="191"/>
      <c r="I258" s="191"/>
      <c r="J258" s="191"/>
      <c r="K258" s="191"/>
      <c r="L258" s="810" t="s">
        <v>142</v>
      </c>
      <c r="M258" s="810"/>
      <c r="N258" s="810"/>
      <c r="O258" s="191"/>
      <c r="P258" s="812"/>
      <c r="Q258" s="812"/>
      <c r="S258" s="37"/>
      <c r="T258" s="38" t="e">
        <f>#REF!</f>
        <v>#REF!</v>
      </c>
      <c r="U258" s="37"/>
      <c r="V258" s="37"/>
      <c r="W258" s="37"/>
      <c r="X258" s="37"/>
      <c r="Y258" s="37"/>
      <c r="Z258" s="37"/>
      <c r="AA258" s="37"/>
      <c r="AB258" s="37"/>
    </row>
    <row r="259" spans="1:20" ht="15">
      <c r="A259" s="811"/>
      <c r="B259" s="295"/>
      <c r="C259" s="811"/>
      <c r="D259" s="811"/>
      <c r="E259" s="193"/>
      <c r="F259" s="194"/>
      <c r="G259" s="191"/>
      <c r="H259" s="191"/>
      <c r="I259" s="191"/>
      <c r="J259" s="191"/>
      <c r="K259" s="191"/>
      <c r="L259" s="258" t="s">
        <v>143</v>
      </c>
      <c r="M259" s="258"/>
      <c r="N259" s="258" t="s">
        <v>134</v>
      </c>
      <c r="O259" s="191"/>
      <c r="P259" s="812"/>
      <c r="Q259" s="812"/>
      <c r="T259" s="38"/>
    </row>
    <row r="260" spans="1:20" ht="14.25">
      <c r="A260" s="27" t="s">
        <v>1165</v>
      </c>
      <c r="B260" s="296" t="s">
        <v>1091</v>
      </c>
      <c r="C260" s="29" t="s">
        <v>883</v>
      </c>
      <c r="D260" s="30"/>
      <c r="E260" s="31"/>
      <c r="F260" s="45"/>
      <c r="G260" s="45"/>
      <c r="H260" s="45"/>
      <c r="I260" s="45"/>
      <c r="J260" s="26"/>
      <c r="K260" s="26"/>
      <c r="L260" s="34" t="s">
        <v>1154</v>
      </c>
      <c r="M260" s="259"/>
      <c r="N260" s="34" t="s">
        <v>1154</v>
      </c>
      <c r="O260" s="45"/>
      <c r="P260" s="33" t="s">
        <v>152</v>
      </c>
      <c r="Q260" s="224">
        <v>41639</v>
      </c>
      <c r="R260" s="37"/>
      <c r="T260" s="38"/>
    </row>
    <row r="261" spans="1:40" ht="13.5" customHeight="1">
      <c r="A261" s="811" t="s">
        <v>134</v>
      </c>
      <c r="B261" s="295"/>
      <c r="C261" s="811" t="s">
        <v>277</v>
      </c>
      <c r="D261" s="811"/>
      <c r="E261" s="193"/>
      <c r="F261" s="194"/>
      <c r="G261" s="196"/>
      <c r="H261" s="196"/>
      <c r="I261" s="196"/>
      <c r="J261" s="196"/>
      <c r="K261" s="196"/>
      <c r="L261" s="810" t="s">
        <v>278</v>
      </c>
      <c r="M261" s="810"/>
      <c r="N261" s="810"/>
      <c r="O261" s="191"/>
      <c r="P261" s="812" t="s">
        <v>138</v>
      </c>
      <c r="Q261" s="812" t="s">
        <v>220</v>
      </c>
      <c r="T261" s="38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</row>
    <row r="262" spans="1:20" ht="15">
      <c r="A262" s="811"/>
      <c r="B262" s="295"/>
      <c r="C262" s="811"/>
      <c r="D262" s="811"/>
      <c r="E262" s="193"/>
      <c r="F262" s="194"/>
      <c r="G262" s="196"/>
      <c r="H262" s="196"/>
      <c r="I262" s="196"/>
      <c r="J262" s="196"/>
      <c r="K262" s="196"/>
      <c r="L262" s="810" t="s">
        <v>142</v>
      </c>
      <c r="M262" s="810"/>
      <c r="N262" s="810"/>
      <c r="O262" s="191"/>
      <c r="P262" s="812"/>
      <c r="Q262" s="812"/>
      <c r="R262" s="37"/>
      <c r="T262" s="38"/>
    </row>
    <row r="263" spans="1:20" ht="15">
      <c r="A263" s="811"/>
      <c r="B263" s="295"/>
      <c r="C263" s="811"/>
      <c r="D263" s="811"/>
      <c r="E263" s="193"/>
      <c r="F263" s="194"/>
      <c r="G263" s="196"/>
      <c r="H263" s="196"/>
      <c r="I263" s="196"/>
      <c r="J263" s="196"/>
      <c r="K263" s="196"/>
      <c r="L263" s="258" t="s">
        <v>143</v>
      </c>
      <c r="M263" s="191"/>
      <c r="N263" s="258" t="s">
        <v>134</v>
      </c>
      <c r="O263" s="191"/>
      <c r="P263" s="812"/>
      <c r="Q263" s="812"/>
      <c r="T263" s="38"/>
    </row>
    <row r="264" spans="1:40" s="37" customFormat="1" ht="14.25">
      <c r="A264" s="27" t="s">
        <v>144</v>
      </c>
      <c r="B264" s="296" t="s">
        <v>1092</v>
      </c>
      <c r="C264" s="29" t="s">
        <v>279</v>
      </c>
      <c r="D264" s="30"/>
      <c r="E264" s="31"/>
      <c r="F264" s="45"/>
      <c r="G264" s="45"/>
      <c r="H264" s="45"/>
      <c r="I264" s="45"/>
      <c r="J264" s="26"/>
      <c r="K264" s="45"/>
      <c r="L264" s="34" t="s">
        <v>159</v>
      </c>
      <c r="M264" s="45"/>
      <c r="N264" s="34" t="s">
        <v>160</v>
      </c>
      <c r="O264" s="45"/>
      <c r="P264" s="35" t="s">
        <v>152</v>
      </c>
      <c r="Q264" s="224">
        <v>41639</v>
      </c>
      <c r="R264" s="13"/>
      <c r="T264" s="38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</row>
    <row r="265" spans="1:40" s="37" customFormat="1" ht="14.25">
      <c r="A265" s="27" t="s">
        <v>144</v>
      </c>
      <c r="B265" s="296" t="s">
        <v>1092</v>
      </c>
      <c r="C265" s="29" t="s">
        <v>280</v>
      </c>
      <c r="D265" s="30"/>
      <c r="E265" s="31"/>
      <c r="F265" s="45"/>
      <c r="G265" s="45"/>
      <c r="H265" s="45"/>
      <c r="I265" s="45"/>
      <c r="J265" s="26"/>
      <c r="K265" s="45"/>
      <c r="L265" s="34" t="s">
        <v>159</v>
      </c>
      <c r="M265" s="45"/>
      <c r="N265" s="34" t="s">
        <v>160</v>
      </c>
      <c r="O265" s="45"/>
      <c r="P265" s="35" t="s">
        <v>152</v>
      </c>
      <c r="Q265" s="224">
        <v>41639</v>
      </c>
      <c r="R265" s="13"/>
      <c r="T265" s="38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</row>
    <row r="266" spans="1:40" s="37" customFormat="1" ht="14.25">
      <c r="A266" s="27" t="s">
        <v>144</v>
      </c>
      <c r="B266" s="296" t="s">
        <v>1092</v>
      </c>
      <c r="C266" s="29" t="s">
        <v>281</v>
      </c>
      <c r="D266" s="30"/>
      <c r="E266" s="31"/>
      <c r="F266" s="45"/>
      <c r="G266" s="45"/>
      <c r="H266" s="45"/>
      <c r="I266" s="45"/>
      <c r="J266" s="26"/>
      <c r="K266" s="45"/>
      <c r="L266" s="34" t="s">
        <v>154</v>
      </c>
      <c r="M266" s="45"/>
      <c r="N266" s="34" t="s">
        <v>155</v>
      </c>
      <c r="O266" s="45"/>
      <c r="P266" s="35" t="s">
        <v>152</v>
      </c>
      <c r="Q266" s="224">
        <v>41639</v>
      </c>
      <c r="R266" s="13"/>
      <c r="T266" s="38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</row>
    <row r="267" spans="1:40" ht="14.25">
      <c r="A267" s="27" t="s">
        <v>144</v>
      </c>
      <c r="B267" s="296" t="s">
        <v>1092</v>
      </c>
      <c r="C267" s="29" t="s">
        <v>282</v>
      </c>
      <c r="D267" s="30"/>
      <c r="E267" s="31"/>
      <c r="F267" s="45"/>
      <c r="G267" s="45"/>
      <c r="H267" s="45"/>
      <c r="I267" s="45"/>
      <c r="J267" s="26"/>
      <c r="K267" s="45"/>
      <c r="L267" s="34" t="s">
        <v>159</v>
      </c>
      <c r="M267" s="45"/>
      <c r="N267" s="34" t="s">
        <v>160</v>
      </c>
      <c r="O267" s="45"/>
      <c r="P267" s="35" t="s">
        <v>152</v>
      </c>
      <c r="Q267" s="224">
        <v>41639</v>
      </c>
      <c r="S267" s="37"/>
      <c r="T267" s="3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</row>
    <row r="268" spans="1:40" ht="14.25">
      <c r="A268" s="27" t="s">
        <v>144</v>
      </c>
      <c r="B268" s="296" t="s">
        <v>1092</v>
      </c>
      <c r="C268" s="29" t="s">
        <v>283</v>
      </c>
      <c r="D268" s="30"/>
      <c r="E268" s="31"/>
      <c r="F268" s="45"/>
      <c r="G268" s="45"/>
      <c r="H268" s="45"/>
      <c r="I268" s="45"/>
      <c r="J268" s="26"/>
      <c r="K268" s="45"/>
      <c r="L268" s="34" t="s">
        <v>159</v>
      </c>
      <c r="M268" s="45"/>
      <c r="N268" s="34" t="s">
        <v>160</v>
      </c>
      <c r="O268" s="45"/>
      <c r="P268" s="35" t="s">
        <v>152</v>
      </c>
      <c r="Q268" s="224">
        <v>41639</v>
      </c>
      <c r="R268" s="37"/>
      <c r="S268" s="37"/>
      <c r="T268" s="3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</row>
    <row r="269" spans="1:40" ht="14.25">
      <c r="A269" s="27" t="s">
        <v>144</v>
      </c>
      <c r="B269" s="296" t="s">
        <v>1092</v>
      </c>
      <c r="C269" s="29" t="s">
        <v>284</v>
      </c>
      <c r="D269" s="30"/>
      <c r="E269" s="31"/>
      <c r="F269" s="45"/>
      <c r="G269" s="45"/>
      <c r="H269" s="45"/>
      <c r="I269" s="45"/>
      <c r="J269" s="26"/>
      <c r="K269" s="45"/>
      <c r="L269" s="34" t="s">
        <v>159</v>
      </c>
      <c r="M269" s="45"/>
      <c r="N269" s="34" t="s">
        <v>160</v>
      </c>
      <c r="O269" s="45"/>
      <c r="P269" s="35" t="s">
        <v>152</v>
      </c>
      <c r="Q269" s="224">
        <v>41639</v>
      </c>
      <c r="R269" s="37"/>
      <c r="S269" s="37"/>
      <c r="T269" s="3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</row>
    <row r="270" spans="1:20" s="37" customFormat="1" ht="14.25">
      <c r="A270" s="27" t="s">
        <v>144</v>
      </c>
      <c r="B270" s="296" t="s">
        <v>1092</v>
      </c>
      <c r="C270" s="29" t="s">
        <v>285</v>
      </c>
      <c r="D270" s="30"/>
      <c r="E270" s="31"/>
      <c r="F270" s="45"/>
      <c r="G270" s="45"/>
      <c r="H270" s="45"/>
      <c r="I270" s="45"/>
      <c r="J270" s="26"/>
      <c r="K270" s="45"/>
      <c r="L270" s="34" t="s">
        <v>159</v>
      </c>
      <c r="M270" s="45"/>
      <c r="N270" s="34" t="s">
        <v>160</v>
      </c>
      <c r="O270" s="45"/>
      <c r="P270" s="35" t="s">
        <v>152</v>
      </c>
      <c r="Q270" s="224">
        <v>41639</v>
      </c>
      <c r="T270" s="38"/>
    </row>
    <row r="271" spans="1:20" s="37" customFormat="1" ht="14.25">
      <c r="A271" s="27" t="s">
        <v>144</v>
      </c>
      <c r="B271" s="296" t="s">
        <v>1092</v>
      </c>
      <c r="C271" s="29" t="s">
        <v>286</v>
      </c>
      <c r="D271" s="30"/>
      <c r="E271" s="31"/>
      <c r="F271" s="45"/>
      <c r="G271" s="45"/>
      <c r="H271" s="45"/>
      <c r="I271" s="45"/>
      <c r="J271" s="26"/>
      <c r="K271" s="45"/>
      <c r="L271" s="34" t="s">
        <v>159</v>
      </c>
      <c r="M271" s="45"/>
      <c r="N271" s="34" t="s">
        <v>160</v>
      </c>
      <c r="O271" s="45"/>
      <c r="P271" s="35" t="s">
        <v>152</v>
      </c>
      <c r="Q271" s="224">
        <v>41639</v>
      </c>
      <c r="T271" s="38"/>
    </row>
    <row r="272" spans="1:40" ht="14.25">
      <c r="A272" s="27" t="s">
        <v>144</v>
      </c>
      <c r="B272" s="298" t="s">
        <v>1092</v>
      </c>
      <c r="C272" s="29" t="s">
        <v>287</v>
      </c>
      <c r="D272" s="30"/>
      <c r="E272" s="31"/>
      <c r="F272" s="45"/>
      <c r="G272" s="45"/>
      <c r="H272" s="45"/>
      <c r="I272" s="45"/>
      <c r="J272" s="26"/>
      <c r="K272" s="45"/>
      <c r="L272" s="34" t="s">
        <v>146</v>
      </c>
      <c r="M272" s="45"/>
      <c r="N272" s="34" t="s">
        <v>158</v>
      </c>
      <c r="O272" s="45"/>
      <c r="P272" s="35" t="s">
        <v>152</v>
      </c>
      <c r="Q272" s="224">
        <v>41639</v>
      </c>
      <c r="R272" s="37"/>
      <c r="S272" s="37"/>
      <c r="T272" s="3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</row>
    <row r="273" spans="1:40" ht="14.25">
      <c r="A273" s="27" t="s">
        <v>144</v>
      </c>
      <c r="B273" s="298" t="s">
        <v>1092</v>
      </c>
      <c r="C273" s="29" t="s">
        <v>288</v>
      </c>
      <c r="D273" s="30"/>
      <c r="E273" s="31"/>
      <c r="F273" s="45"/>
      <c r="G273" s="45"/>
      <c r="H273" s="45"/>
      <c r="I273" s="45"/>
      <c r="J273" s="26"/>
      <c r="K273" s="45"/>
      <c r="L273" s="34" t="s">
        <v>159</v>
      </c>
      <c r="M273" s="45"/>
      <c r="N273" s="34" t="s">
        <v>160</v>
      </c>
      <c r="O273" s="45"/>
      <c r="P273" s="35" t="s">
        <v>152</v>
      </c>
      <c r="Q273" s="224">
        <v>41639</v>
      </c>
      <c r="R273" s="37"/>
      <c r="S273" s="37"/>
      <c r="T273" s="3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</row>
    <row r="274" spans="1:40" ht="14.25">
      <c r="A274" s="27" t="s">
        <v>144</v>
      </c>
      <c r="B274" s="298" t="s">
        <v>1092</v>
      </c>
      <c r="C274" s="29" t="s">
        <v>289</v>
      </c>
      <c r="D274" s="30"/>
      <c r="E274" s="31"/>
      <c r="F274" s="45"/>
      <c r="G274" s="45"/>
      <c r="H274" s="45"/>
      <c r="I274" s="45"/>
      <c r="J274" s="26"/>
      <c r="K274" s="45"/>
      <c r="L274" s="34" t="s">
        <v>159</v>
      </c>
      <c r="M274" s="45"/>
      <c r="N274" s="34" t="s">
        <v>160</v>
      </c>
      <c r="O274" s="45"/>
      <c r="P274" s="35" t="s">
        <v>152</v>
      </c>
      <c r="Q274" s="224">
        <v>41639</v>
      </c>
      <c r="R274" s="37"/>
      <c r="S274" s="37"/>
      <c r="T274" s="38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</row>
    <row r="275" spans="1:40" ht="14.25">
      <c r="A275" s="27" t="s">
        <v>144</v>
      </c>
      <c r="B275" s="298" t="s">
        <v>1092</v>
      </c>
      <c r="C275" s="29" t="s">
        <v>1080</v>
      </c>
      <c r="D275" s="30"/>
      <c r="E275" s="31"/>
      <c r="F275" s="45"/>
      <c r="G275" s="45"/>
      <c r="H275" s="45"/>
      <c r="I275" s="45"/>
      <c r="J275" s="26"/>
      <c r="K275" s="45"/>
      <c r="L275" s="34" t="s">
        <v>159</v>
      </c>
      <c r="M275" s="45"/>
      <c r="N275" s="34" t="s">
        <v>160</v>
      </c>
      <c r="O275" s="45"/>
      <c r="P275" s="35" t="s">
        <v>152</v>
      </c>
      <c r="Q275" s="224">
        <v>41639</v>
      </c>
      <c r="R275" s="37"/>
      <c r="S275" s="37"/>
      <c r="T275" s="3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</row>
    <row r="276" spans="1:40" ht="14.25">
      <c r="A276" s="27" t="s">
        <v>144</v>
      </c>
      <c r="B276" s="298" t="s">
        <v>1092</v>
      </c>
      <c r="C276" s="29" t="s">
        <v>1081</v>
      </c>
      <c r="D276" s="30"/>
      <c r="E276" s="31"/>
      <c r="F276" s="45"/>
      <c r="G276" s="45"/>
      <c r="H276" s="45"/>
      <c r="I276" s="45"/>
      <c r="J276" s="26"/>
      <c r="K276" s="45"/>
      <c r="L276" s="34" t="s">
        <v>159</v>
      </c>
      <c r="M276" s="45"/>
      <c r="N276" s="34" t="s">
        <v>160</v>
      </c>
      <c r="O276" s="45"/>
      <c r="P276" s="35" t="s">
        <v>152</v>
      </c>
      <c r="Q276" s="224">
        <v>41639</v>
      </c>
      <c r="R276" s="37"/>
      <c r="S276" s="37"/>
      <c r="T276" s="3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</row>
    <row r="277" spans="1:40" ht="14.25">
      <c r="A277" s="27" t="s">
        <v>144</v>
      </c>
      <c r="B277" s="298" t="s">
        <v>1093</v>
      </c>
      <c r="C277" s="29" t="s">
        <v>290</v>
      </c>
      <c r="D277" s="30"/>
      <c r="E277" s="31"/>
      <c r="F277" s="45"/>
      <c r="G277" s="45"/>
      <c r="H277" s="45"/>
      <c r="I277" s="45"/>
      <c r="J277" s="26"/>
      <c r="K277" s="45"/>
      <c r="L277" s="34" t="s">
        <v>159</v>
      </c>
      <c r="M277" s="45"/>
      <c r="N277" s="34" t="s">
        <v>160</v>
      </c>
      <c r="O277" s="45"/>
      <c r="P277" s="35" t="s">
        <v>152</v>
      </c>
      <c r="Q277" s="224">
        <v>41639</v>
      </c>
      <c r="R277" s="37"/>
      <c r="S277" s="37"/>
      <c r="T277" s="3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</row>
    <row r="278" spans="1:40" ht="14.25">
      <c r="A278" s="27" t="s">
        <v>144</v>
      </c>
      <c r="B278" s="298" t="s">
        <v>1093</v>
      </c>
      <c r="C278" s="29" t="s">
        <v>884</v>
      </c>
      <c r="D278" s="30"/>
      <c r="E278" s="31"/>
      <c r="F278" s="45"/>
      <c r="G278" s="45"/>
      <c r="H278" s="45"/>
      <c r="I278" s="45"/>
      <c r="J278" s="26"/>
      <c r="K278" s="45"/>
      <c r="L278" s="34" t="s">
        <v>165</v>
      </c>
      <c r="M278" s="45"/>
      <c r="N278" s="34" t="s">
        <v>291</v>
      </c>
      <c r="O278" s="45"/>
      <c r="P278" s="35" t="s">
        <v>152</v>
      </c>
      <c r="Q278" s="224">
        <v>41639</v>
      </c>
      <c r="R278" s="37"/>
      <c r="S278" s="37"/>
      <c r="T278" s="3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</row>
    <row r="279" spans="1:40" ht="14.25">
      <c r="A279" s="27" t="s">
        <v>1165</v>
      </c>
      <c r="B279" s="298" t="s">
        <v>1092</v>
      </c>
      <c r="C279" s="29" t="s">
        <v>292</v>
      </c>
      <c r="D279" s="30"/>
      <c r="E279" s="31"/>
      <c r="F279" s="45"/>
      <c r="G279" s="45"/>
      <c r="H279" s="45"/>
      <c r="I279" s="45"/>
      <c r="J279" s="26"/>
      <c r="K279" s="45"/>
      <c r="L279" s="34" t="s">
        <v>159</v>
      </c>
      <c r="M279" s="45"/>
      <c r="N279" s="34" t="s">
        <v>1223</v>
      </c>
      <c r="O279" s="45"/>
      <c r="P279" s="35" t="s">
        <v>152</v>
      </c>
      <c r="Q279" s="224">
        <v>41639</v>
      </c>
      <c r="R279" s="37"/>
      <c r="S279" s="37"/>
      <c r="T279" s="38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</row>
    <row r="280" spans="1:40" ht="14.25">
      <c r="A280" s="27" t="s">
        <v>1165</v>
      </c>
      <c r="B280" s="298" t="s">
        <v>1092</v>
      </c>
      <c r="C280" s="29" t="s">
        <v>926</v>
      </c>
      <c r="D280" s="30"/>
      <c r="E280" s="31"/>
      <c r="F280" s="45"/>
      <c r="G280" s="45"/>
      <c r="H280" s="45"/>
      <c r="I280" s="45"/>
      <c r="J280" s="26"/>
      <c r="K280" s="45"/>
      <c r="L280" s="34" t="s">
        <v>159</v>
      </c>
      <c r="M280" s="45"/>
      <c r="N280" s="34" t="s">
        <v>1223</v>
      </c>
      <c r="O280" s="45"/>
      <c r="P280" s="35" t="s">
        <v>152</v>
      </c>
      <c r="Q280" s="224">
        <v>41639</v>
      </c>
      <c r="R280" s="37"/>
      <c r="S280" s="37"/>
      <c r="T280" s="3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</row>
    <row r="281" spans="1:20" s="37" customFormat="1" ht="14.25">
      <c r="A281" s="27" t="s">
        <v>1165</v>
      </c>
      <c r="B281" s="298" t="s">
        <v>1092</v>
      </c>
      <c r="C281" s="29" t="s">
        <v>293</v>
      </c>
      <c r="D281" s="30"/>
      <c r="E281" s="31"/>
      <c r="F281" s="45"/>
      <c r="G281" s="45"/>
      <c r="H281" s="45"/>
      <c r="I281" s="45"/>
      <c r="J281" s="26"/>
      <c r="K281" s="45"/>
      <c r="L281" s="34" t="s">
        <v>159</v>
      </c>
      <c r="M281" s="45"/>
      <c r="N281" s="34" t="s">
        <v>1223</v>
      </c>
      <c r="O281" s="45"/>
      <c r="P281" s="35" t="s">
        <v>152</v>
      </c>
      <c r="Q281" s="224">
        <v>41639</v>
      </c>
      <c r="T281" s="38"/>
    </row>
    <row r="282" spans="1:20" s="37" customFormat="1" ht="14.25">
      <c r="A282" s="27" t="s">
        <v>1165</v>
      </c>
      <c r="B282" s="298" t="s">
        <v>1092</v>
      </c>
      <c r="C282" s="29" t="s">
        <v>294</v>
      </c>
      <c r="D282" s="30"/>
      <c r="E282" s="31"/>
      <c r="F282" s="45"/>
      <c r="G282" s="45"/>
      <c r="H282" s="45"/>
      <c r="I282" s="45"/>
      <c r="J282" s="26"/>
      <c r="K282" s="45"/>
      <c r="L282" s="34" t="s">
        <v>159</v>
      </c>
      <c r="M282" s="45"/>
      <c r="N282" s="34" t="s">
        <v>1223</v>
      </c>
      <c r="O282" s="45"/>
      <c r="P282" s="35" t="s">
        <v>152</v>
      </c>
      <c r="Q282" s="224">
        <v>41639</v>
      </c>
      <c r="T282" s="38"/>
    </row>
    <row r="283" spans="1:20" s="37" customFormat="1" ht="14.25">
      <c r="A283" s="27" t="s">
        <v>1165</v>
      </c>
      <c r="B283" s="298" t="s">
        <v>1092</v>
      </c>
      <c r="C283" s="29" t="s">
        <v>295</v>
      </c>
      <c r="D283" s="30"/>
      <c r="E283" s="31"/>
      <c r="F283" s="45"/>
      <c r="G283" s="45"/>
      <c r="H283" s="45"/>
      <c r="I283" s="45"/>
      <c r="J283" s="26"/>
      <c r="K283" s="45"/>
      <c r="L283" s="34" t="s">
        <v>146</v>
      </c>
      <c r="M283" s="45"/>
      <c r="N283" s="34" t="s">
        <v>1666</v>
      </c>
      <c r="O283" s="45"/>
      <c r="P283" s="35" t="s">
        <v>152</v>
      </c>
      <c r="Q283" s="224">
        <v>41639</v>
      </c>
      <c r="T283" s="38"/>
    </row>
    <row r="284" spans="1:20" s="37" customFormat="1" ht="14.25">
      <c r="A284" s="27" t="s">
        <v>1165</v>
      </c>
      <c r="B284" s="298" t="s">
        <v>1092</v>
      </c>
      <c r="C284" s="29" t="s">
        <v>296</v>
      </c>
      <c r="D284" s="30"/>
      <c r="E284" s="31"/>
      <c r="F284" s="45"/>
      <c r="G284" s="45"/>
      <c r="H284" s="45"/>
      <c r="I284" s="45"/>
      <c r="J284" s="26"/>
      <c r="K284" s="45"/>
      <c r="L284" s="34" t="s">
        <v>154</v>
      </c>
      <c r="M284" s="45"/>
      <c r="N284" s="34" t="s">
        <v>1180</v>
      </c>
      <c r="O284" s="45"/>
      <c r="P284" s="35" t="s">
        <v>152</v>
      </c>
      <c r="Q284" s="224">
        <v>41639</v>
      </c>
      <c r="T284" s="38"/>
    </row>
    <row r="285" spans="1:28" s="63" customFormat="1" ht="14.25">
      <c r="A285" s="56" t="s">
        <v>1165</v>
      </c>
      <c r="B285" s="298" t="s">
        <v>1092</v>
      </c>
      <c r="C285" s="57" t="s">
        <v>297</v>
      </c>
      <c r="D285" s="58"/>
      <c r="E285" s="59"/>
      <c r="F285" s="60"/>
      <c r="G285" s="60"/>
      <c r="H285" s="60"/>
      <c r="I285" s="60"/>
      <c r="J285" s="61"/>
      <c r="K285" s="60"/>
      <c r="L285" s="261" t="s">
        <v>159</v>
      </c>
      <c r="M285" s="60"/>
      <c r="N285" s="261" t="s">
        <v>1223</v>
      </c>
      <c r="O285" s="60"/>
      <c r="P285" s="62" t="s">
        <v>152</v>
      </c>
      <c r="Q285" s="224">
        <v>41639</v>
      </c>
      <c r="S285" s="64"/>
      <c r="T285" s="64"/>
      <c r="U285" s="64"/>
      <c r="V285" s="64"/>
      <c r="W285" s="64"/>
      <c r="X285" s="64"/>
      <c r="Y285" s="64"/>
      <c r="Z285" s="64"/>
      <c r="AA285" s="64"/>
      <c r="AB285" s="64"/>
    </row>
    <row r="286" spans="1:40" s="63" customFormat="1" ht="14.25">
      <c r="A286" s="56" t="s">
        <v>1165</v>
      </c>
      <c r="B286" s="298" t="s">
        <v>1092</v>
      </c>
      <c r="C286" s="57" t="s">
        <v>298</v>
      </c>
      <c r="D286" s="58"/>
      <c r="E286" s="59"/>
      <c r="F286" s="60"/>
      <c r="G286" s="60"/>
      <c r="H286" s="60"/>
      <c r="I286" s="60"/>
      <c r="J286" s="61"/>
      <c r="K286" s="60"/>
      <c r="L286" s="261" t="s">
        <v>159</v>
      </c>
      <c r="M286" s="60"/>
      <c r="N286" s="261" t="s">
        <v>1223</v>
      </c>
      <c r="O286" s="60"/>
      <c r="P286" s="62" t="s">
        <v>152</v>
      </c>
      <c r="Q286" s="224">
        <v>41639</v>
      </c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s="63" customFormat="1" ht="14.25">
      <c r="A287" s="56" t="s">
        <v>1165</v>
      </c>
      <c r="B287" s="298" t="s">
        <v>1092</v>
      </c>
      <c r="C287" s="57" t="s">
        <v>1082</v>
      </c>
      <c r="D287" s="58"/>
      <c r="E287" s="59"/>
      <c r="F287" s="60"/>
      <c r="G287" s="60"/>
      <c r="H287" s="60"/>
      <c r="I287" s="60"/>
      <c r="J287" s="61"/>
      <c r="K287" s="60"/>
      <c r="L287" s="261" t="s">
        <v>165</v>
      </c>
      <c r="M287" s="60"/>
      <c r="N287" s="261" t="s">
        <v>1192</v>
      </c>
      <c r="O287" s="60"/>
      <c r="P287" s="62" t="s">
        <v>152</v>
      </c>
      <c r="Q287" s="224">
        <v>41639</v>
      </c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s="63" customFormat="1" ht="14.25">
      <c r="A288" s="56" t="s">
        <v>1165</v>
      </c>
      <c r="B288" s="299" t="s">
        <v>1092</v>
      </c>
      <c r="C288" s="57" t="s">
        <v>299</v>
      </c>
      <c r="D288" s="58"/>
      <c r="E288" s="59"/>
      <c r="F288" s="60"/>
      <c r="G288" s="60"/>
      <c r="H288" s="60"/>
      <c r="I288" s="60"/>
      <c r="J288" s="61"/>
      <c r="K288" s="60"/>
      <c r="L288" s="261" t="s">
        <v>159</v>
      </c>
      <c r="M288" s="60"/>
      <c r="N288" s="261" t="s">
        <v>1223</v>
      </c>
      <c r="O288" s="60"/>
      <c r="P288" s="62" t="s">
        <v>152</v>
      </c>
      <c r="Q288" s="224">
        <v>41639</v>
      </c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</row>
    <row r="289" spans="1:40" s="63" customFormat="1" ht="14.25">
      <c r="A289" s="56" t="s">
        <v>1165</v>
      </c>
      <c r="B289" s="299" t="s">
        <v>1092</v>
      </c>
      <c r="C289" s="57" t="s">
        <v>1764</v>
      </c>
      <c r="D289" s="58"/>
      <c r="E289" s="59"/>
      <c r="F289" s="60"/>
      <c r="G289" s="60"/>
      <c r="H289" s="60"/>
      <c r="I289" s="60"/>
      <c r="J289" s="61"/>
      <c r="K289" s="60"/>
      <c r="L289" s="261" t="s">
        <v>159</v>
      </c>
      <c r="M289" s="60"/>
      <c r="N289" s="261" t="s">
        <v>1223</v>
      </c>
      <c r="O289" s="60"/>
      <c r="P289" s="62" t="s">
        <v>152</v>
      </c>
      <c r="Q289" s="224">
        <v>41639</v>
      </c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</row>
    <row r="290" spans="1:40" s="63" customFormat="1" ht="14.25">
      <c r="A290" s="56" t="s">
        <v>1165</v>
      </c>
      <c r="B290" s="299" t="s">
        <v>1092</v>
      </c>
      <c r="C290" s="57" t="s">
        <v>1155</v>
      </c>
      <c r="D290" s="58"/>
      <c r="E290" s="59"/>
      <c r="F290" s="60"/>
      <c r="G290" s="60"/>
      <c r="H290" s="60"/>
      <c r="I290" s="60"/>
      <c r="J290" s="61"/>
      <c r="K290" s="60"/>
      <c r="L290" s="261" t="s">
        <v>170</v>
      </c>
      <c r="M290" s="60"/>
      <c r="N290" s="261" t="s">
        <v>1765</v>
      </c>
      <c r="O290" s="60"/>
      <c r="P290" s="62" t="s">
        <v>152</v>
      </c>
      <c r="Q290" s="224">
        <v>41639</v>
      </c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</row>
    <row r="291" spans="1:40" s="63" customFormat="1" ht="14.25">
      <c r="A291" s="56" t="s">
        <v>1165</v>
      </c>
      <c r="B291" s="299" t="s">
        <v>1092</v>
      </c>
      <c r="C291" s="57" t="s">
        <v>300</v>
      </c>
      <c r="D291" s="58"/>
      <c r="E291" s="59"/>
      <c r="F291" s="60"/>
      <c r="G291" s="60"/>
      <c r="H291" s="60"/>
      <c r="I291" s="60"/>
      <c r="J291" s="61"/>
      <c r="K291" s="60"/>
      <c r="L291" s="261" t="s">
        <v>159</v>
      </c>
      <c r="M291" s="60"/>
      <c r="N291" s="261" t="s">
        <v>1223</v>
      </c>
      <c r="O291" s="60"/>
      <c r="P291" s="62" t="s">
        <v>152</v>
      </c>
      <c r="Q291" s="224">
        <v>41639</v>
      </c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</row>
    <row r="292" spans="1:40" s="63" customFormat="1" ht="13.5" customHeight="1">
      <c r="A292" s="56" t="s">
        <v>1165</v>
      </c>
      <c r="B292" s="299" t="s">
        <v>1092</v>
      </c>
      <c r="C292" s="57" t="s">
        <v>1169</v>
      </c>
      <c r="D292" s="58"/>
      <c r="E292" s="59"/>
      <c r="F292" s="60"/>
      <c r="G292" s="60"/>
      <c r="H292" s="60"/>
      <c r="I292" s="60"/>
      <c r="J292" s="61"/>
      <c r="K292" s="60"/>
      <c r="L292" s="261" t="s">
        <v>159</v>
      </c>
      <c r="M292" s="60"/>
      <c r="N292" s="261" t="s">
        <v>1330</v>
      </c>
      <c r="O292" s="60"/>
      <c r="P292" s="62" t="s">
        <v>152</v>
      </c>
      <c r="Q292" s="224">
        <v>41639</v>
      </c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</row>
    <row r="293" spans="1:40" s="63" customFormat="1" ht="13.5" customHeight="1">
      <c r="A293" s="56" t="s">
        <v>1165</v>
      </c>
      <c r="B293" s="299" t="s">
        <v>1093</v>
      </c>
      <c r="C293" s="57" t="s">
        <v>302</v>
      </c>
      <c r="D293" s="58"/>
      <c r="E293" s="59"/>
      <c r="F293" s="60"/>
      <c r="G293" s="60"/>
      <c r="H293" s="60"/>
      <c r="I293" s="60"/>
      <c r="J293" s="61"/>
      <c r="K293" s="60"/>
      <c r="L293" s="261" t="s">
        <v>165</v>
      </c>
      <c r="M293" s="60"/>
      <c r="N293" s="261" t="s">
        <v>1192</v>
      </c>
      <c r="O293" s="60"/>
      <c r="P293" s="62" t="s">
        <v>152</v>
      </c>
      <c r="Q293" s="224">
        <v>41639</v>
      </c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</row>
    <row r="294" spans="1:40" s="63" customFormat="1" ht="13.5" customHeight="1">
      <c r="A294" s="56" t="s">
        <v>1165</v>
      </c>
      <c r="B294" s="299" t="s">
        <v>1093</v>
      </c>
      <c r="C294" s="57" t="s">
        <v>817</v>
      </c>
      <c r="D294" s="58"/>
      <c r="E294" s="59"/>
      <c r="F294" s="60"/>
      <c r="G294" s="60"/>
      <c r="H294" s="60"/>
      <c r="I294" s="60"/>
      <c r="J294" s="61"/>
      <c r="K294" s="60"/>
      <c r="L294" s="261" t="s">
        <v>1334</v>
      </c>
      <c r="M294" s="60"/>
      <c r="N294" s="261" t="s">
        <v>1335</v>
      </c>
      <c r="O294" s="60"/>
      <c r="P294" s="62" t="s">
        <v>152</v>
      </c>
      <c r="Q294" s="224">
        <v>41639</v>
      </c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</row>
    <row r="295" spans="1:40" s="63" customFormat="1" ht="13.5" customHeight="1">
      <c r="A295" s="56" t="s">
        <v>1165</v>
      </c>
      <c r="B295" s="299" t="s">
        <v>1093</v>
      </c>
      <c r="C295" s="57" t="s">
        <v>818</v>
      </c>
      <c r="D295" s="58"/>
      <c r="E295" s="59"/>
      <c r="F295" s="60"/>
      <c r="G295" s="60"/>
      <c r="H295" s="60"/>
      <c r="I295" s="60"/>
      <c r="J295" s="61"/>
      <c r="K295" s="60"/>
      <c r="L295" s="261" t="s">
        <v>146</v>
      </c>
      <c r="M295" s="60"/>
      <c r="N295" s="261" t="s">
        <v>1212</v>
      </c>
      <c r="O295" s="60"/>
      <c r="P295" s="62" t="s">
        <v>152</v>
      </c>
      <c r="Q295" s="224">
        <v>41639</v>
      </c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</row>
    <row r="296" spans="1:40" s="63" customFormat="1" ht="13.5" customHeight="1">
      <c r="A296" s="56" t="s">
        <v>1165</v>
      </c>
      <c r="B296" s="311" t="s">
        <v>1093</v>
      </c>
      <c r="C296" s="57" t="s">
        <v>819</v>
      </c>
      <c r="D296" s="58"/>
      <c r="E296" s="59"/>
      <c r="F296" s="60"/>
      <c r="G296" s="60"/>
      <c r="H296" s="60"/>
      <c r="I296" s="60"/>
      <c r="J296" s="61"/>
      <c r="K296" s="60"/>
      <c r="L296" s="261" t="s">
        <v>1334</v>
      </c>
      <c r="M296" s="60"/>
      <c r="N296" s="261" t="s">
        <v>1335</v>
      </c>
      <c r="O296" s="60"/>
      <c r="P296" s="62" t="s">
        <v>152</v>
      </c>
      <c r="Q296" s="224">
        <v>41639</v>
      </c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</row>
    <row r="297" spans="1:40" s="63" customFormat="1" ht="13.5" customHeight="1">
      <c r="A297" s="56" t="s">
        <v>1165</v>
      </c>
      <c r="B297" s="311" t="s">
        <v>1093</v>
      </c>
      <c r="C297" s="57" t="s">
        <v>820</v>
      </c>
      <c r="D297" s="58"/>
      <c r="E297" s="59"/>
      <c r="F297" s="60"/>
      <c r="G297" s="60"/>
      <c r="H297" s="60"/>
      <c r="I297" s="60"/>
      <c r="J297" s="61"/>
      <c r="K297" s="60"/>
      <c r="L297" s="261" t="s">
        <v>146</v>
      </c>
      <c r="M297" s="60"/>
      <c r="N297" s="261" t="s">
        <v>1212</v>
      </c>
      <c r="O297" s="60"/>
      <c r="P297" s="62" t="s">
        <v>152</v>
      </c>
      <c r="Q297" s="224">
        <v>41639</v>
      </c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</row>
    <row r="298" spans="1:40" s="63" customFormat="1" ht="13.5" customHeight="1">
      <c r="A298" s="56" t="s">
        <v>1165</v>
      </c>
      <c r="B298" s="311" t="s">
        <v>1093</v>
      </c>
      <c r="C298" s="57" t="s">
        <v>1336</v>
      </c>
      <c r="D298" s="58"/>
      <c r="E298" s="59"/>
      <c r="F298" s="60"/>
      <c r="G298" s="60"/>
      <c r="H298" s="60"/>
      <c r="I298" s="60"/>
      <c r="J298" s="61"/>
      <c r="K298" s="60"/>
      <c r="L298" s="261" t="s">
        <v>216</v>
      </c>
      <c r="M298" s="60"/>
      <c r="N298" s="261" t="s">
        <v>1220</v>
      </c>
      <c r="O298" s="60"/>
      <c r="P298" s="62" t="s">
        <v>152</v>
      </c>
      <c r="Q298" s="224">
        <v>41639</v>
      </c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</row>
    <row r="299" spans="1:40" s="63" customFormat="1" ht="13.5" customHeight="1">
      <c r="A299" s="56" t="s">
        <v>1165</v>
      </c>
      <c r="B299" s="311" t="s">
        <v>1093</v>
      </c>
      <c r="C299" s="57" t="s">
        <v>927</v>
      </c>
      <c r="D299" s="58"/>
      <c r="E299" s="59"/>
      <c r="F299" s="60"/>
      <c r="G299" s="60"/>
      <c r="H299" s="60"/>
      <c r="I299" s="60"/>
      <c r="J299" s="61"/>
      <c r="K299" s="60"/>
      <c r="L299" s="261" t="s">
        <v>216</v>
      </c>
      <c r="M299" s="60"/>
      <c r="N299" s="261" t="s">
        <v>1220</v>
      </c>
      <c r="O299" s="60"/>
      <c r="P299" s="62" t="s">
        <v>152</v>
      </c>
      <c r="Q299" s="224">
        <v>41639</v>
      </c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</row>
    <row r="300" spans="1:40" s="63" customFormat="1" ht="13.5" customHeight="1">
      <c r="A300" s="56" t="s">
        <v>1165</v>
      </c>
      <c r="B300" s="311" t="s">
        <v>1093</v>
      </c>
      <c r="C300" s="57" t="s">
        <v>1083</v>
      </c>
      <c r="D300" s="58"/>
      <c r="E300" s="59"/>
      <c r="F300" s="60"/>
      <c r="G300" s="60"/>
      <c r="H300" s="60"/>
      <c r="I300" s="60"/>
      <c r="J300" s="61"/>
      <c r="K300" s="60"/>
      <c r="L300" s="261" t="s">
        <v>216</v>
      </c>
      <c r="M300" s="60"/>
      <c r="N300" s="261" t="s">
        <v>1189</v>
      </c>
      <c r="O300" s="60"/>
      <c r="P300" s="62" t="s">
        <v>152</v>
      </c>
      <c r="Q300" s="224">
        <v>41639</v>
      </c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</row>
    <row r="301" spans="1:40" s="63" customFormat="1" ht="13.5" customHeight="1">
      <c r="A301" s="56" t="s">
        <v>1165</v>
      </c>
      <c r="B301" s="311" t="s">
        <v>1093</v>
      </c>
      <c r="C301" s="57" t="s">
        <v>1084</v>
      </c>
      <c r="D301" s="58"/>
      <c r="E301" s="59"/>
      <c r="F301" s="60"/>
      <c r="G301" s="60"/>
      <c r="H301" s="60"/>
      <c r="I301" s="60"/>
      <c r="J301" s="61"/>
      <c r="K301" s="60"/>
      <c r="L301" s="261" t="s">
        <v>170</v>
      </c>
      <c r="M301" s="60"/>
      <c r="N301" s="261" t="s">
        <v>1225</v>
      </c>
      <c r="O301" s="60"/>
      <c r="P301" s="62" t="s">
        <v>152</v>
      </c>
      <c r="Q301" s="224">
        <v>41639</v>
      </c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</row>
    <row r="302" spans="1:40" s="63" customFormat="1" ht="13.5" customHeight="1">
      <c r="A302" s="56" t="s">
        <v>1165</v>
      </c>
      <c r="B302" s="311" t="s">
        <v>1093</v>
      </c>
      <c r="C302" s="57" t="s">
        <v>1338</v>
      </c>
      <c r="D302" s="58"/>
      <c r="E302" s="59"/>
      <c r="F302" s="60"/>
      <c r="G302" s="60"/>
      <c r="H302" s="60"/>
      <c r="I302" s="60"/>
      <c r="J302" s="61"/>
      <c r="K302" s="60"/>
      <c r="L302" s="261" t="s">
        <v>150</v>
      </c>
      <c r="M302" s="60"/>
      <c r="N302" s="261" t="s">
        <v>1183</v>
      </c>
      <c r="O302" s="60"/>
      <c r="P302" s="62" t="s">
        <v>152</v>
      </c>
      <c r="Q302" s="224">
        <v>41639</v>
      </c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</row>
    <row r="303" spans="1:40" s="63" customFormat="1" ht="13.5" customHeight="1">
      <c r="A303" s="56" t="s">
        <v>212</v>
      </c>
      <c r="B303" s="311" t="s">
        <v>1156</v>
      </c>
      <c r="C303" s="57" t="s">
        <v>1157</v>
      </c>
      <c r="D303" s="58" t="s">
        <v>1226</v>
      </c>
      <c r="E303" s="59"/>
      <c r="F303" s="60"/>
      <c r="G303" s="60"/>
      <c r="H303" s="60"/>
      <c r="I303" s="60"/>
      <c r="J303" s="61"/>
      <c r="K303" s="60"/>
      <c r="L303" s="261" t="s">
        <v>150</v>
      </c>
      <c r="M303" s="60"/>
      <c r="N303" s="261" t="s">
        <v>1158</v>
      </c>
      <c r="O303" s="60"/>
      <c r="P303" s="62" t="s">
        <v>152</v>
      </c>
      <c r="Q303" s="224">
        <v>41639</v>
      </c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</row>
    <row r="304" spans="1:40" s="63" customFormat="1" ht="13.5" customHeight="1">
      <c r="A304" s="56" t="s">
        <v>212</v>
      </c>
      <c r="B304" s="311" t="s">
        <v>1156</v>
      </c>
      <c r="C304" s="57" t="s">
        <v>1337</v>
      </c>
      <c r="D304" s="58" t="s">
        <v>1339</v>
      </c>
      <c r="E304" s="59"/>
      <c r="F304" s="60"/>
      <c r="G304" s="60"/>
      <c r="H304" s="60"/>
      <c r="I304" s="60"/>
      <c r="J304" s="61"/>
      <c r="K304" s="60"/>
      <c r="L304" s="261" t="s">
        <v>170</v>
      </c>
      <c r="M304" s="60"/>
      <c r="N304" s="261" t="s">
        <v>1368</v>
      </c>
      <c r="O304" s="60"/>
      <c r="P304" s="62" t="s">
        <v>152</v>
      </c>
      <c r="Q304" s="224">
        <v>41639</v>
      </c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</row>
    <row r="305" spans="1:40" s="63" customFormat="1" ht="13.5" customHeight="1">
      <c r="A305" s="56" t="s">
        <v>212</v>
      </c>
      <c r="B305" s="311" t="s">
        <v>1156</v>
      </c>
      <c r="C305" s="57" t="s">
        <v>1337</v>
      </c>
      <c r="D305" s="58" t="s">
        <v>1340</v>
      </c>
      <c r="E305" s="59"/>
      <c r="F305" s="60"/>
      <c r="G305" s="60"/>
      <c r="H305" s="60"/>
      <c r="I305" s="60"/>
      <c r="J305" s="61"/>
      <c r="K305" s="60"/>
      <c r="L305" s="261" t="s">
        <v>216</v>
      </c>
      <c r="M305" s="60"/>
      <c r="N305" s="261" t="s">
        <v>1341</v>
      </c>
      <c r="O305" s="60"/>
      <c r="P305" s="62" t="s">
        <v>152</v>
      </c>
      <c r="Q305" s="224">
        <v>41639</v>
      </c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</row>
    <row r="306" spans="1:40" s="63" customFormat="1" ht="13.5" customHeight="1">
      <c r="A306" s="56" t="s">
        <v>212</v>
      </c>
      <c r="B306" s="311" t="s">
        <v>1093</v>
      </c>
      <c r="C306" s="57" t="s">
        <v>885</v>
      </c>
      <c r="D306" s="58" t="s">
        <v>1226</v>
      </c>
      <c r="E306" s="59"/>
      <c r="F306" s="60"/>
      <c r="G306" s="60"/>
      <c r="H306" s="60"/>
      <c r="I306" s="60"/>
      <c r="J306" s="61"/>
      <c r="K306" s="60"/>
      <c r="L306" s="261" t="s">
        <v>159</v>
      </c>
      <c r="M306" s="60"/>
      <c r="N306" s="261" t="s">
        <v>886</v>
      </c>
      <c r="O306" s="60"/>
      <c r="P306" s="62" t="s">
        <v>152</v>
      </c>
      <c r="Q306" s="224">
        <v>41639</v>
      </c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</row>
    <row r="307" spans="1:40" s="63" customFormat="1" ht="13.5" customHeight="1">
      <c r="A307" s="56" t="s">
        <v>212</v>
      </c>
      <c r="B307" s="311" t="s">
        <v>1093</v>
      </c>
      <c r="C307" s="57" t="s">
        <v>1159</v>
      </c>
      <c r="D307" s="58" t="s">
        <v>1226</v>
      </c>
      <c r="E307" s="59"/>
      <c r="F307" s="60"/>
      <c r="G307" s="60"/>
      <c r="H307" s="60"/>
      <c r="I307" s="60"/>
      <c r="J307" s="61"/>
      <c r="K307" s="60"/>
      <c r="L307" s="261" t="s">
        <v>165</v>
      </c>
      <c r="M307" s="60"/>
      <c r="N307" s="261" t="s">
        <v>1160</v>
      </c>
      <c r="O307" s="60"/>
      <c r="P307" s="62" t="s">
        <v>152</v>
      </c>
      <c r="Q307" s="224">
        <v>41639</v>
      </c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</row>
    <row r="308" spans="1:40" s="63" customFormat="1" ht="13.5" customHeight="1">
      <c r="A308" s="56" t="s">
        <v>212</v>
      </c>
      <c r="B308" s="311" t="s">
        <v>1093</v>
      </c>
      <c r="C308" s="57" t="s">
        <v>1161</v>
      </c>
      <c r="D308" s="58" t="s">
        <v>1226</v>
      </c>
      <c r="E308" s="59"/>
      <c r="F308" s="60"/>
      <c r="G308" s="60"/>
      <c r="H308" s="60"/>
      <c r="I308" s="60"/>
      <c r="J308" s="61"/>
      <c r="K308" s="60"/>
      <c r="L308" s="261" t="s">
        <v>216</v>
      </c>
      <c r="M308" s="60"/>
      <c r="N308" s="261" t="s">
        <v>1162</v>
      </c>
      <c r="O308" s="60"/>
      <c r="P308" s="62" t="s">
        <v>152</v>
      </c>
      <c r="Q308" s="224">
        <v>41639</v>
      </c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</row>
    <row r="309" spans="1:40" s="63" customFormat="1" ht="13.5" customHeight="1">
      <c r="A309" s="56" t="s">
        <v>212</v>
      </c>
      <c r="B309" s="311" t="s">
        <v>1093</v>
      </c>
      <c r="C309" s="57" t="s">
        <v>1369</v>
      </c>
      <c r="D309" s="58" t="s">
        <v>1226</v>
      </c>
      <c r="E309" s="59"/>
      <c r="F309" s="60"/>
      <c r="G309" s="60"/>
      <c r="H309" s="60"/>
      <c r="I309" s="60"/>
      <c r="J309" s="61"/>
      <c r="K309" s="60"/>
      <c r="L309" s="261" t="s">
        <v>150</v>
      </c>
      <c r="M309" s="60"/>
      <c r="N309" s="261" t="s">
        <v>1158</v>
      </c>
      <c r="O309" s="60"/>
      <c r="P309" s="62" t="s">
        <v>152</v>
      </c>
      <c r="Q309" s="224">
        <v>41639</v>
      </c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</row>
    <row r="310" spans="1:40" s="63" customFormat="1" ht="13.5" customHeight="1">
      <c r="A310" s="56" t="s">
        <v>212</v>
      </c>
      <c r="B310" s="311" t="s">
        <v>1093</v>
      </c>
      <c r="C310" s="57" t="s">
        <v>1667</v>
      </c>
      <c r="D310" s="58" t="s">
        <v>1226</v>
      </c>
      <c r="E310" s="59"/>
      <c r="F310" s="60"/>
      <c r="G310" s="60"/>
      <c r="H310" s="60"/>
      <c r="I310" s="60"/>
      <c r="J310" s="61"/>
      <c r="K310" s="60"/>
      <c r="L310" s="261" t="s">
        <v>150</v>
      </c>
      <c r="M310" s="60"/>
      <c r="N310" s="261" t="s">
        <v>1158</v>
      </c>
      <c r="O310" s="60"/>
      <c r="P310" s="62" t="s">
        <v>152</v>
      </c>
      <c r="Q310" s="224">
        <v>41639</v>
      </c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</row>
    <row r="311" spans="1:40" s="63" customFormat="1" ht="13.5" customHeight="1">
      <c r="A311" s="56" t="s">
        <v>212</v>
      </c>
      <c r="B311" s="311" t="s">
        <v>1093</v>
      </c>
      <c r="C311" s="57" t="s">
        <v>301</v>
      </c>
      <c r="D311" s="58" t="s">
        <v>1226</v>
      </c>
      <c r="E311" s="59"/>
      <c r="F311" s="60"/>
      <c r="G311" s="60"/>
      <c r="H311" s="60"/>
      <c r="I311" s="60"/>
      <c r="J311" s="61"/>
      <c r="K311" s="60"/>
      <c r="L311" s="261" t="s">
        <v>165</v>
      </c>
      <c r="M311" s="60"/>
      <c r="N311" s="261" t="s">
        <v>1160</v>
      </c>
      <c r="O311" s="60"/>
      <c r="P311" s="62" t="s">
        <v>152</v>
      </c>
      <c r="Q311" s="224">
        <v>41639</v>
      </c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</row>
    <row r="312" spans="1:40" s="63" customFormat="1" ht="13.5" customHeight="1">
      <c r="A312" s="56" t="s">
        <v>212</v>
      </c>
      <c r="B312" s="311" t="s">
        <v>1093</v>
      </c>
      <c r="C312" s="57" t="s">
        <v>1370</v>
      </c>
      <c r="D312" s="58" t="s">
        <v>1339</v>
      </c>
      <c r="E312" s="59"/>
      <c r="F312" s="60"/>
      <c r="G312" s="60"/>
      <c r="H312" s="60"/>
      <c r="I312" s="60"/>
      <c r="J312" s="61"/>
      <c r="K312" s="60" t="s">
        <v>1150</v>
      </c>
      <c r="L312" s="261" t="s">
        <v>1371</v>
      </c>
      <c r="M312" s="60"/>
      <c r="N312" s="261" t="s">
        <v>1372</v>
      </c>
      <c r="O312" s="60"/>
      <c r="P312" s="62" t="s">
        <v>152</v>
      </c>
      <c r="Q312" s="224">
        <v>41639</v>
      </c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</row>
    <row r="313" spans="1:40" s="63" customFormat="1" ht="13.5" customHeight="1">
      <c r="A313" s="56" t="s">
        <v>212</v>
      </c>
      <c r="B313" s="311" t="s">
        <v>1093</v>
      </c>
      <c r="C313" s="57" t="s">
        <v>1370</v>
      </c>
      <c r="D313" s="58" t="s">
        <v>1340</v>
      </c>
      <c r="E313" s="59"/>
      <c r="F313" s="60"/>
      <c r="G313" s="60"/>
      <c r="H313" s="60"/>
      <c r="I313" s="60"/>
      <c r="J313" s="61"/>
      <c r="K313" s="60"/>
      <c r="L313" s="261" t="s">
        <v>165</v>
      </c>
      <c r="M313" s="60"/>
      <c r="N313" s="261" t="s">
        <v>1160</v>
      </c>
      <c r="O313" s="60"/>
      <c r="P313" s="62" t="s">
        <v>152</v>
      </c>
      <c r="Q313" s="224">
        <v>41639</v>
      </c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</row>
    <row r="314" spans="1:40" s="63" customFormat="1" ht="13.5" customHeight="1">
      <c r="A314" s="56" t="s">
        <v>212</v>
      </c>
      <c r="B314" s="311" t="s">
        <v>1093</v>
      </c>
      <c r="C314" s="57" t="s">
        <v>1445</v>
      </c>
      <c r="D314" s="58" t="s">
        <v>1226</v>
      </c>
      <c r="E314" s="59"/>
      <c r="F314" s="60"/>
      <c r="G314" s="60"/>
      <c r="H314" s="60"/>
      <c r="I314" s="60"/>
      <c r="J314" s="61"/>
      <c r="K314" s="60"/>
      <c r="L314" s="261" t="s">
        <v>165</v>
      </c>
      <c r="M314" s="60"/>
      <c r="N314" s="261" t="s">
        <v>1160</v>
      </c>
      <c r="O314" s="60"/>
      <c r="P314" s="62" t="s">
        <v>152</v>
      </c>
      <c r="Q314" s="224">
        <v>41639</v>
      </c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</row>
    <row r="315" spans="1:40" s="63" customFormat="1" ht="13.5" customHeight="1">
      <c r="A315" s="56" t="s">
        <v>212</v>
      </c>
      <c r="B315" s="311" t="s">
        <v>1093</v>
      </c>
      <c r="C315" s="57" t="s">
        <v>1446</v>
      </c>
      <c r="D315" s="58" t="s">
        <v>1447</v>
      </c>
      <c r="E315" s="59"/>
      <c r="F315" s="60"/>
      <c r="G315" s="60"/>
      <c r="H315" s="60"/>
      <c r="I315" s="60"/>
      <c r="J315" s="61"/>
      <c r="K315" s="60"/>
      <c r="L315" s="261" t="s">
        <v>170</v>
      </c>
      <c r="M315" s="60"/>
      <c r="N315" s="261" t="s">
        <v>1448</v>
      </c>
      <c r="O315" s="60"/>
      <c r="P315" s="62" t="s">
        <v>152</v>
      </c>
      <c r="Q315" s="224">
        <v>41639</v>
      </c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</row>
    <row r="316" spans="1:40" s="63" customFormat="1" ht="13.5" customHeight="1">
      <c r="A316" s="56" t="s">
        <v>212</v>
      </c>
      <c r="B316" s="311" t="s">
        <v>1093</v>
      </c>
      <c r="C316" s="57" t="s">
        <v>1766</v>
      </c>
      <c r="D316" s="58" t="s">
        <v>1226</v>
      </c>
      <c r="E316" s="59"/>
      <c r="F316" s="60"/>
      <c r="G316" s="60"/>
      <c r="H316" s="60"/>
      <c r="I316" s="60"/>
      <c r="J316" s="61"/>
      <c r="K316" s="60"/>
      <c r="L316" s="261" t="s">
        <v>165</v>
      </c>
      <c r="M316" s="60"/>
      <c r="N316" s="261" t="s">
        <v>1160</v>
      </c>
      <c r="O316" s="60"/>
      <c r="P316" s="62" t="s">
        <v>152</v>
      </c>
      <c r="Q316" s="224">
        <v>41639</v>
      </c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</row>
    <row r="317" spans="1:40" s="63" customFormat="1" ht="13.5" customHeight="1">
      <c r="A317" s="56" t="s">
        <v>212</v>
      </c>
      <c r="B317" s="311" t="s">
        <v>1093</v>
      </c>
      <c r="C317" s="57" t="s">
        <v>1767</v>
      </c>
      <c r="D317" s="58" t="s">
        <v>1226</v>
      </c>
      <c r="E317" s="59"/>
      <c r="F317" s="60"/>
      <c r="G317" s="60"/>
      <c r="H317" s="60"/>
      <c r="I317" s="60"/>
      <c r="J317" s="61"/>
      <c r="K317" s="60"/>
      <c r="L317" s="261" t="s">
        <v>165</v>
      </c>
      <c r="M317" s="60"/>
      <c r="N317" s="261" t="s">
        <v>1160</v>
      </c>
      <c r="O317" s="60"/>
      <c r="P317" s="62" t="s">
        <v>152</v>
      </c>
      <c r="Q317" s="224">
        <v>41639</v>
      </c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</row>
    <row r="318" spans="1:40" s="63" customFormat="1" ht="7.5" customHeight="1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</row>
    <row r="319" spans="1:40" s="63" customFormat="1" ht="14.25">
      <c r="A319" s="65" t="s">
        <v>303</v>
      </c>
      <c r="B319" s="65"/>
      <c r="C319" s="66"/>
      <c r="D319" s="67"/>
      <c r="E319" s="68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70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</row>
    <row r="320" spans="1:40" s="37" customFormat="1" ht="14.25" hidden="1">
      <c r="A320" s="42"/>
      <c r="B320" s="42"/>
      <c r="C320" s="4"/>
      <c r="D320" s="71"/>
      <c r="E320" s="72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4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</row>
    <row r="321" spans="1:40" s="37" customFormat="1" ht="14.25" hidden="1">
      <c r="A321" s="42"/>
      <c r="B321" s="42"/>
      <c r="C321" s="4"/>
      <c r="D321" s="71"/>
      <c r="E321" s="72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4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</row>
    <row r="322" spans="1:40" s="37" customFormat="1" ht="14.25" hidden="1">
      <c r="A322" s="13"/>
      <c r="B322" s="13"/>
      <c r="C322" s="14"/>
      <c r="D322" s="15"/>
      <c r="E322" s="16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8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</row>
    <row r="323" spans="1:40" s="37" customFormat="1" ht="14.25" hidden="1">
      <c r="A323" s="13"/>
      <c r="B323" s="13"/>
      <c r="C323" s="14"/>
      <c r="D323" s="15"/>
      <c r="E323" s="16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8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</row>
    <row r="324" spans="1:40" s="37" customFormat="1" ht="14.25" hidden="1">
      <c r="A324" s="13"/>
      <c r="B324" s="13"/>
      <c r="C324" s="14"/>
      <c r="D324" s="15"/>
      <c r="E324" s="16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8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</row>
    <row r="325" spans="1:40" s="37" customFormat="1" ht="14.25" hidden="1">
      <c r="A325" s="13"/>
      <c r="B325" s="13"/>
      <c r="C325" s="14"/>
      <c r="D325" s="15"/>
      <c r="E325" s="16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8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</row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</sheetData>
  <sheetProtection selectLockedCells="1" selectUnlockedCells="1"/>
  <mergeCells count="129">
    <mergeCell ref="F6:G6"/>
    <mergeCell ref="H6:I6"/>
    <mergeCell ref="L7:M7"/>
    <mergeCell ref="N7:O7"/>
    <mergeCell ref="A2:Q2"/>
    <mergeCell ref="A3:Q3"/>
    <mergeCell ref="A5:A8"/>
    <mergeCell ref="C5:D8"/>
    <mergeCell ref="H5:K5"/>
    <mergeCell ref="L5:O5"/>
    <mergeCell ref="P5:P8"/>
    <mergeCell ref="Q5:Q8"/>
    <mergeCell ref="A37:A40"/>
    <mergeCell ref="C37:D40"/>
    <mergeCell ref="H37:K37"/>
    <mergeCell ref="L37:O37"/>
    <mergeCell ref="J6:K6"/>
    <mergeCell ref="L6:M6"/>
    <mergeCell ref="N6:O6"/>
    <mergeCell ref="F7:G7"/>
    <mergeCell ref="H7:I7"/>
    <mergeCell ref="J7:K7"/>
    <mergeCell ref="N49:O49"/>
    <mergeCell ref="N38:O38"/>
    <mergeCell ref="F39:G39"/>
    <mergeCell ref="H39:I39"/>
    <mergeCell ref="J39:K39"/>
    <mergeCell ref="L39:M39"/>
    <mergeCell ref="N39:O39"/>
    <mergeCell ref="P37:P40"/>
    <mergeCell ref="Q37:Q40"/>
    <mergeCell ref="F38:G38"/>
    <mergeCell ref="H38:I38"/>
    <mergeCell ref="J38:K38"/>
    <mergeCell ref="L38:M38"/>
    <mergeCell ref="P47:P50"/>
    <mergeCell ref="P56:P59"/>
    <mergeCell ref="Q47:Q50"/>
    <mergeCell ref="F48:G48"/>
    <mergeCell ref="H48:I48"/>
    <mergeCell ref="J48:K48"/>
    <mergeCell ref="L48:M48"/>
    <mergeCell ref="N48:O48"/>
    <mergeCell ref="F49:G49"/>
    <mergeCell ref="H49:I49"/>
    <mergeCell ref="A56:A59"/>
    <mergeCell ref="C56:D59"/>
    <mergeCell ref="H56:K56"/>
    <mergeCell ref="L56:O56"/>
    <mergeCell ref="A47:A50"/>
    <mergeCell ref="C47:D50"/>
    <mergeCell ref="H47:K47"/>
    <mergeCell ref="L47:O47"/>
    <mergeCell ref="J49:K49"/>
    <mergeCell ref="L49:M49"/>
    <mergeCell ref="N57:O57"/>
    <mergeCell ref="F58:G58"/>
    <mergeCell ref="H58:I58"/>
    <mergeCell ref="J58:K58"/>
    <mergeCell ref="L58:M58"/>
    <mergeCell ref="N58:O58"/>
    <mergeCell ref="A111:A113"/>
    <mergeCell ref="Q56:Q59"/>
    <mergeCell ref="F57:G57"/>
    <mergeCell ref="H57:I57"/>
    <mergeCell ref="J57:K57"/>
    <mergeCell ref="L57:M57"/>
    <mergeCell ref="P72:P75"/>
    <mergeCell ref="Q72:Q75"/>
    <mergeCell ref="L73:N73"/>
    <mergeCell ref="L74:N74"/>
    <mergeCell ref="Q104:Q106"/>
    <mergeCell ref="L105:N105"/>
    <mergeCell ref="K212:L212"/>
    <mergeCell ref="N212:O212"/>
    <mergeCell ref="K213:L213"/>
    <mergeCell ref="N213:O213"/>
    <mergeCell ref="C211:C214"/>
    <mergeCell ref="D211:D214"/>
    <mergeCell ref="E211:F214"/>
    <mergeCell ref="K211:O211"/>
    <mergeCell ref="P211:P214"/>
    <mergeCell ref="Q211:Q214"/>
    <mergeCell ref="A72:A75"/>
    <mergeCell ref="C72:D75"/>
    <mergeCell ref="L72:N72"/>
    <mergeCell ref="P111:P113"/>
    <mergeCell ref="Q111:Q113"/>
    <mergeCell ref="L112:N112"/>
    <mergeCell ref="A104:A106"/>
    <mergeCell ref="C104:D106"/>
    <mergeCell ref="L104:N104"/>
    <mergeCell ref="P104:P106"/>
    <mergeCell ref="C111:C113"/>
    <mergeCell ref="D111:D113"/>
    <mergeCell ref="E111:F113"/>
    <mergeCell ref="L111:N111"/>
    <mergeCell ref="A221:A224"/>
    <mergeCell ref="C221:C224"/>
    <mergeCell ref="D221:D224"/>
    <mergeCell ref="E221:F224"/>
    <mergeCell ref="J221:O221"/>
    <mergeCell ref="A211:A214"/>
    <mergeCell ref="Q248:Q250"/>
    <mergeCell ref="L249:N249"/>
    <mergeCell ref="Q221:Q224"/>
    <mergeCell ref="J222:K222"/>
    <mergeCell ref="M222:N222"/>
    <mergeCell ref="J223:K223"/>
    <mergeCell ref="M223:N223"/>
    <mergeCell ref="P221:P224"/>
    <mergeCell ref="Q261:Q263"/>
    <mergeCell ref="L262:N262"/>
    <mergeCell ref="A257:A259"/>
    <mergeCell ref="C257:D259"/>
    <mergeCell ref="L257:N257"/>
    <mergeCell ref="P257:P259"/>
    <mergeCell ref="Q257:Q259"/>
    <mergeCell ref="L258:N258"/>
    <mergeCell ref="G111:I111"/>
    <mergeCell ref="G112:I112"/>
    <mergeCell ref="A261:A263"/>
    <mergeCell ref="C261:D263"/>
    <mergeCell ref="L261:N261"/>
    <mergeCell ref="P261:P263"/>
    <mergeCell ref="A248:A250"/>
    <mergeCell ref="C248:D250"/>
    <mergeCell ref="L248:N248"/>
    <mergeCell ref="P248:P250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scale="37" r:id="rId1"/>
  <rowBreaks count="2" manualBreakCount="2">
    <brk id="103" max="255" man="1"/>
    <brk id="2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O32" sqref="O32:O46"/>
    </sheetView>
  </sheetViews>
  <sheetFormatPr defaultColWidth="0" defaultRowHeight="12.75" zeroHeight="1"/>
  <cols>
    <col min="1" max="1" width="43.8515625" style="0" customWidth="1"/>
    <col min="2" max="15" width="11.00390625" style="0" customWidth="1"/>
    <col min="16" max="18" width="13.140625" style="0" customWidth="1"/>
    <col min="19" max="19" width="9.140625" style="0" customWidth="1"/>
    <col min="20" max="26" width="9.140625" style="0" hidden="1" customWidth="1"/>
    <col min="27" max="16384" width="11.421875" style="0" hidden="1" customWidth="1"/>
  </cols>
  <sheetData>
    <row r="1" spans="1:18" ht="19.5" customHeight="1">
      <c r="A1" s="823" t="s">
        <v>1508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211"/>
      <c r="N1" s="211"/>
      <c r="O1" s="211"/>
      <c r="P1" s="236"/>
      <c r="Q1" s="236"/>
      <c r="R1" s="236"/>
    </row>
    <row r="2" spans="1:18" ht="16.5" customHeight="1">
      <c r="A2" s="821" t="s">
        <v>1769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240"/>
      <c r="N2" s="240"/>
      <c r="O2" s="240"/>
      <c r="P2" s="237"/>
      <c r="Q2" s="237"/>
      <c r="R2" s="237"/>
    </row>
    <row r="3" spans="1:18" ht="3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8"/>
      <c r="N3" s="28"/>
      <c r="O3" s="28"/>
      <c r="P3" s="28"/>
      <c r="Q3" s="28"/>
      <c r="R3" s="28"/>
    </row>
    <row r="4" spans="1:18" ht="12.75">
      <c r="A4" s="323"/>
      <c r="B4" s="262" t="s">
        <v>305</v>
      </c>
      <c r="C4" s="262" t="s">
        <v>306</v>
      </c>
      <c r="D4" s="262" t="s">
        <v>307</v>
      </c>
      <c r="E4" s="262" t="s">
        <v>308</v>
      </c>
      <c r="F4" s="262" t="s">
        <v>310</v>
      </c>
      <c r="G4" s="262" t="s">
        <v>311</v>
      </c>
      <c r="H4" s="262" t="s">
        <v>312</v>
      </c>
      <c r="I4" s="262" t="s">
        <v>313</v>
      </c>
      <c r="J4" s="262" t="s">
        <v>309</v>
      </c>
      <c r="K4" s="262" t="s">
        <v>337</v>
      </c>
      <c r="L4" s="262" t="s">
        <v>343</v>
      </c>
      <c r="M4" s="313"/>
      <c r="N4" s="313"/>
      <c r="O4" s="313"/>
      <c r="P4" s="238"/>
      <c r="Q4" s="238"/>
      <c r="R4" s="238"/>
    </row>
    <row r="5" spans="1:18" ht="12.75">
      <c r="A5" s="78" t="s">
        <v>314</v>
      </c>
      <c r="B5" s="76"/>
      <c r="C5" s="76"/>
      <c r="D5" s="28"/>
      <c r="E5" s="76"/>
      <c r="F5" s="76"/>
      <c r="G5" s="76"/>
      <c r="H5" s="76"/>
      <c r="I5" s="76"/>
      <c r="J5" s="76"/>
      <c r="K5" s="76"/>
      <c r="L5" s="76"/>
      <c r="M5" s="28"/>
      <c r="N5" s="28"/>
      <c r="O5" s="28"/>
      <c r="P5" s="28"/>
      <c r="Q5" s="28"/>
      <c r="R5" s="28"/>
    </row>
    <row r="6" spans="1:18" ht="12.75">
      <c r="A6" s="79" t="s">
        <v>315</v>
      </c>
      <c r="B6" s="217">
        <v>4.142858013741087</v>
      </c>
      <c r="C6" s="217">
        <v>0.761702970985089</v>
      </c>
      <c r="D6" s="217">
        <v>1.4091163206874338</v>
      </c>
      <c r="E6" s="217">
        <v>1.963596301681803</v>
      </c>
      <c r="F6" s="217">
        <v>16.65846256837776</v>
      </c>
      <c r="G6" s="217">
        <v>12.909556713788044</v>
      </c>
      <c r="H6" s="217">
        <v>1.8502565172249907</v>
      </c>
      <c r="I6" s="217">
        <v>1.083290123843615</v>
      </c>
      <c r="J6" s="217">
        <v>1.6614594019716986</v>
      </c>
      <c r="K6" s="217">
        <v>1.287246106761452</v>
      </c>
      <c r="L6" s="217">
        <v>1.596763379242413</v>
      </c>
      <c r="M6" s="218"/>
      <c r="N6" s="218"/>
      <c r="O6" s="218"/>
      <c r="P6" s="218"/>
      <c r="Q6" s="218"/>
      <c r="R6" s="218"/>
    </row>
    <row r="7" spans="1:18" ht="12.75">
      <c r="A7" s="79" t="s">
        <v>316</v>
      </c>
      <c r="B7" s="217">
        <v>4.067409322880389</v>
      </c>
      <c r="C7" s="217">
        <v>0.7233465502912924</v>
      </c>
      <c r="D7" s="217">
        <v>1.1486250041140358</v>
      </c>
      <c r="E7" s="217">
        <v>1.5796338906056362</v>
      </c>
      <c r="F7" s="217">
        <v>16.65846256837776</v>
      </c>
      <c r="G7" s="217">
        <v>9.211184870295707</v>
      </c>
      <c r="H7" s="217">
        <v>1.8468428790541291</v>
      </c>
      <c r="I7" s="217">
        <v>1.0359236281325974</v>
      </c>
      <c r="J7" s="217">
        <v>0.8428910414548036</v>
      </c>
      <c r="K7" s="217">
        <v>1.2341416818705178</v>
      </c>
      <c r="L7" s="217">
        <v>1.319930146454381</v>
      </c>
      <c r="M7" s="218"/>
      <c r="N7" s="218"/>
      <c r="O7" s="218"/>
      <c r="P7" s="218"/>
      <c r="Q7" s="218"/>
      <c r="R7" s="218"/>
    </row>
    <row r="8" spans="1:18" ht="12.75">
      <c r="A8" s="78" t="s">
        <v>317</v>
      </c>
      <c r="B8" s="217"/>
      <c r="C8" s="217"/>
      <c r="D8" s="218"/>
      <c r="E8" s="217"/>
      <c r="F8" s="217"/>
      <c r="G8" s="217"/>
      <c r="H8" s="217"/>
      <c r="I8" s="217"/>
      <c r="J8" s="217"/>
      <c r="K8" s="217"/>
      <c r="L8" s="217"/>
      <c r="M8" s="218"/>
      <c r="N8" s="218"/>
      <c r="O8" s="218"/>
      <c r="P8" s="218"/>
      <c r="Q8" s="218"/>
      <c r="R8" s="218"/>
    </row>
    <row r="9" spans="1:18" ht="12.75">
      <c r="A9" s="79" t="s">
        <v>318</v>
      </c>
      <c r="B9" s="217">
        <v>0.9612670298607371</v>
      </c>
      <c r="C9" s="217">
        <v>1.3798103413152258</v>
      </c>
      <c r="D9" s="217">
        <v>1.2057269565101385</v>
      </c>
      <c r="E9" s="217">
        <v>1.3401959713637441</v>
      </c>
      <c r="F9" s="217">
        <v>1.6463837353539628</v>
      </c>
      <c r="G9" s="217">
        <v>0.7243345028060495</v>
      </c>
      <c r="H9" s="217">
        <v>1.0081778049251682</v>
      </c>
      <c r="I9" s="217">
        <v>1.0879726588397134</v>
      </c>
      <c r="J9" s="217">
        <v>1.3857266828944264</v>
      </c>
      <c r="K9" s="217">
        <v>0.6759765572669105</v>
      </c>
      <c r="L9" s="217">
        <v>1.0100875920045063</v>
      </c>
      <c r="M9" s="218"/>
      <c r="N9" s="218"/>
      <c r="O9" s="218"/>
      <c r="P9" s="218"/>
      <c r="Q9" s="218"/>
      <c r="R9" s="218"/>
    </row>
    <row r="10" spans="1:18" ht="12.75">
      <c r="A10" s="78" t="s">
        <v>319</v>
      </c>
      <c r="B10" s="217"/>
      <c r="C10" s="217"/>
      <c r="D10" s="218"/>
      <c r="E10" s="217"/>
      <c r="F10" s="217"/>
      <c r="G10" s="217"/>
      <c r="H10" s="217"/>
      <c r="I10" s="217"/>
      <c r="J10" s="217"/>
      <c r="K10" s="217"/>
      <c r="L10" s="217"/>
      <c r="M10" s="218"/>
      <c r="N10" s="218"/>
      <c r="O10" s="218"/>
      <c r="P10" s="218"/>
      <c r="Q10" s="218"/>
      <c r="R10" s="218"/>
    </row>
    <row r="11" spans="1:18" ht="12.75">
      <c r="A11" s="79" t="s">
        <v>320</v>
      </c>
      <c r="B11" s="217">
        <v>0.046227167538653684</v>
      </c>
      <c r="C11" s="217">
        <v>0.18282687858447444</v>
      </c>
      <c r="D11" s="217">
        <v>0.09797449716591286</v>
      </c>
      <c r="E11" s="217">
        <v>0.16027526812284967</v>
      </c>
      <c r="F11" s="217">
        <v>0.023739645048102248</v>
      </c>
      <c r="G11" s="217">
        <v>0.012986413350603614</v>
      </c>
      <c r="H11" s="217">
        <v>0.03946147664156515</v>
      </c>
      <c r="I11" s="217">
        <v>0.018121715089681415</v>
      </c>
      <c r="J11" s="217">
        <v>0.03055015221419</v>
      </c>
      <c r="K11" s="217">
        <v>0.760176048456823</v>
      </c>
      <c r="L11" s="217">
        <v>0.10269684690867635</v>
      </c>
      <c r="M11" s="218"/>
      <c r="N11" s="218"/>
      <c r="O11" s="218"/>
      <c r="P11" s="218"/>
      <c r="Q11" s="218"/>
      <c r="R11" s="218"/>
    </row>
    <row r="12" spans="1:18" ht="12.75">
      <c r="A12" s="78" t="s">
        <v>321</v>
      </c>
      <c r="B12" s="217"/>
      <c r="C12" s="217"/>
      <c r="D12" s="218"/>
      <c r="E12" s="217"/>
      <c r="F12" s="217"/>
      <c r="G12" s="217"/>
      <c r="H12" s="217"/>
      <c r="I12" s="217"/>
      <c r="J12" s="217"/>
      <c r="K12" s="217"/>
      <c r="L12" s="217"/>
      <c r="M12" s="218"/>
      <c r="N12" s="218"/>
      <c r="O12" s="218"/>
      <c r="P12" s="218"/>
      <c r="Q12" s="218"/>
      <c r="R12" s="218"/>
    </row>
    <row r="13" spans="1:18" ht="12.75">
      <c r="A13" s="79" t="s">
        <v>322</v>
      </c>
      <c r="B13" s="217">
        <v>0.14190223541609714</v>
      </c>
      <c r="C13" s="217">
        <v>1.1160627594004258</v>
      </c>
      <c r="D13" s="217">
        <v>0.593365215023715</v>
      </c>
      <c r="E13" s="217">
        <v>0.8736224257230812</v>
      </c>
      <c r="F13" s="217">
        <v>0.7538310378436722</v>
      </c>
      <c r="G13" s="217">
        <v>0.023151214462200014</v>
      </c>
      <c r="H13" s="217">
        <v>0.2858134285520884</v>
      </c>
      <c r="I13" s="217">
        <v>0.17315209656214148</v>
      </c>
      <c r="J13" s="217">
        <v>0.7018773619382921</v>
      </c>
      <c r="K13" s="217">
        <v>3.2473591940549458</v>
      </c>
      <c r="L13" s="217">
        <v>2.072866037144516</v>
      </c>
      <c r="M13" s="218"/>
      <c r="N13" s="218"/>
      <c r="O13" s="218"/>
      <c r="P13" s="218"/>
      <c r="Q13" s="218"/>
      <c r="R13" s="218"/>
    </row>
    <row r="14" spans="1:18" ht="12.75">
      <c r="A14" s="79" t="s">
        <v>323</v>
      </c>
      <c r="B14" s="217">
        <v>0.12426828761254632</v>
      </c>
      <c r="C14" s="217">
        <v>0.5274242242780435</v>
      </c>
      <c r="D14" s="217">
        <v>0.3723974952063226</v>
      </c>
      <c r="E14" s="217">
        <v>0.46627453521534723</v>
      </c>
      <c r="F14" s="217">
        <v>0.42981964714828186</v>
      </c>
      <c r="G14" s="217">
        <v>0.022627363516710484</v>
      </c>
      <c r="H14" s="217">
        <v>0.2222821928947603</v>
      </c>
      <c r="I14" s="217">
        <v>0.14759560765356367</v>
      </c>
      <c r="J14" s="217">
        <v>0.4124135955007441</v>
      </c>
      <c r="K14" s="217">
        <v>0.7645595876610327</v>
      </c>
      <c r="L14" s="217">
        <v>0.6745709094011604</v>
      </c>
      <c r="M14" s="218"/>
      <c r="N14" s="218"/>
      <c r="O14" s="218"/>
      <c r="P14" s="218"/>
      <c r="Q14" s="218"/>
      <c r="R14" s="218"/>
    </row>
    <row r="15" spans="1:18" ht="12.75">
      <c r="A15" s="78" t="s">
        <v>324</v>
      </c>
      <c r="B15" s="217"/>
      <c r="C15" s="217"/>
      <c r="D15" s="218"/>
      <c r="E15" s="217"/>
      <c r="F15" s="217"/>
      <c r="G15" s="217"/>
      <c r="H15" s="217"/>
      <c r="I15" s="217"/>
      <c r="J15" s="217"/>
      <c r="K15" s="217"/>
      <c r="L15" s="217"/>
      <c r="M15" s="218"/>
      <c r="N15" s="218"/>
      <c r="O15" s="218"/>
      <c r="P15" s="218"/>
      <c r="Q15" s="218"/>
      <c r="R15" s="218"/>
    </row>
    <row r="16" spans="1:18" ht="12.75">
      <c r="A16" s="79" t="s">
        <v>325</v>
      </c>
      <c r="B16" s="217">
        <v>0.9293398102984928</v>
      </c>
      <c r="C16" s="217">
        <v>1.189946111983785</v>
      </c>
      <c r="D16" s="217">
        <v>1.0669379901100458</v>
      </c>
      <c r="E16" s="217">
        <v>1.2083325347313338</v>
      </c>
      <c r="F16" s="217">
        <v>3.1343862208879574</v>
      </c>
      <c r="G16" s="217">
        <v>0.26997420670509825</v>
      </c>
      <c r="H16" s="217">
        <v>2.6976525393185917</v>
      </c>
      <c r="I16" s="217">
        <v>0.8483300866554143</v>
      </c>
      <c r="J16" s="217">
        <v>1.948838440191882</v>
      </c>
      <c r="K16" s="217">
        <v>0.9970931654927117</v>
      </c>
      <c r="L16" s="217">
        <v>1.1600664934604972</v>
      </c>
      <c r="M16" s="218"/>
      <c r="N16" s="218"/>
      <c r="O16" s="218"/>
      <c r="P16" s="218"/>
      <c r="Q16" s="218"/>
      <c r="R16" s="218"/>
    </row>
    <row r="17" spans="1:18" ht="12.75">
      <c r="A17" s="78" t="s">
        <v>326</v>
      </c>
      <c r="B17" s="217"/>
      <c r="C17" s="217"/>
      <c r="D17" s="218"/>
      <c r="E17" s="217"/>
      <c r="F17" s="217"/>
      <c r="G17" s="217"/>
      <c r="H17" s="217"/>
      <c r="I17" s="217"/>
      <c r="J17" s="217"/>
      <c r="K17" s="217"/>
      <c r="L17" s="217"/>
      <c r="M17" s="218"/>
      <c r="N17" s="218"/>
      <c r="O17" s="218"/>
      <c r="P17" s="218"/>
      <c r="Q17" s="218"/>
      <c r="R17" s="218"/>
    </row>
    <row r="18" spans="1:18" ht="12.75">
      <c r="A18" s="79" t="s">
        <v>327</v>
      </c>
      <c r="B18" s="217">
        <v>0.042960747111009064</v>
      </c>
      <c r="C18" s="217">
        <v>0.21755413333772688</v>
      </c>
      <c r="D18" s="217">
        <v>0.10453271308824143</v>
      </c>
      <c r="E18" s="217">
        <v>0.19366582098562707</v>
      </c>
      <c r="F18" s="217">
        <v>0.07440921632754272</v>
      </c>
      <c r="G18" s="217">
        <v>0.0035059966422737077</v>
      </c>
      <c r="H18" s="217">
        <v>0.10645335266737951</v>
      </c>
      <c r="I18" s="217">
        <v>0.015373196132374162</v>
      </c>
      <c r="J18" s="217">
        <v>0.059537310988726604</v>
      </c>
      <c r="K18" s="217">
        <v>0.7579663424875547</v>
      </c>
      <c r="L18" s="217">
        <v>0.11913517108279766</v>
      </c>
      <c r="M18" s="218"/>
      <c r="N18" s="218"/>
      <c r="O18" s="218"/>
      <c r="P18" s="218"/>
      <c r="Q18" s="218"/>
      <c r="R18" s="218"/>
    </row>
    <row r="19" spans="1:18" ht="12.75">
      <c r="A19" s="79" t="s">
        <v>328</v>
      </c>
      <c r="B19" s="217">
        <v>0.037622088632968315</v>
      </c>
      <c r="C19" s="217">
        <v>0.10281081332359424</v>
      </c>
      <c r="D19" s="217">
        <v>0.06560499256705916</v>
      </c>
      <c r="E19" s="217">
        <v>0.10336438031845516</v>
      </c>
      <c r="F19" s="217">
        <v>0.042426673221058135</v>
      </c>
      <c r="G19" s="217">
        <v>0.0034266651817606137</v>
      </c>
      <c r="H19" s="217">
        <v>0.08279066799547512</v>
      </c>
      <c r="I19" s="217">
        <v>0.013104179907638982</v>
      </c>
      <c r="J19" s="217">
        <v>0.03498331449741992</v>
      </c>
      <c r="K19" s="217">
        <v>0.17845590821432872</v>
      </c>
      <c r="L19" s="217">
        <v>0.038770050383812024</v>
      </c>
      <c r="M19" s="218"/>
      <c r="N19" s="218"/>
      <c r="O19" s="218"/>
      <c r="P19" s="218"/>
      <c r="Q19" s="218"/>
      <c r="R19" s="218"/>
    </row>
    <row r="20" spans="1:18" ht="12.75">
      <c r="A20" s="79" t="s">
        <v>329</v>
      </c>
      <c r="B20" s="217">
        <v>0.12229617327360395</v>
      </c>
      <c r="C20" s="217">
        <v>0.9103806728347298</v>
      </c>
      <c r="D20" s="217">
        <v>0.5771077807940934</v>
      </c>
      <c r="E20" s="217">
        <v>0.6224606702529392</v>
      </c>
      <c r="F20" s="217">
        <v>0.08518017431821508</v>
      </c>
      <c r="G20" s="217">
        <v>0.15241229853440627</v>
      </c>
      <c r="H20" s="217">
        <v>0.16758094620718686</v>
      </c>
      <c r="I20" s="217">
        <v>0.09904907607009975</v>
      </c>
      <c r="J20" s="217">
        <v>0.20822837520906595</v>
      </c>
      <c r="K20" s="217">
        <v>0.9838904674048744</v>
      </c>
      <c r="L20" s="217">
        <v>0.30132720233489274</v>
      </c>
      <c r="M20" s="218"/>
      <c r="N20" s="218"/>
      <c r="O20" s="218"/>
      <c r="P20" s="218"/>
      <c r="Q20" s="218"/>
      <c r="R20" s="218"/>
    </row>
    <row r="21" spans="1:18" ht="4.5" customHeight="1">
      <c r="A21" s="159" t="s">
        <v>330</v>
      </c>
      <c r="B21" s="16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239"/>
      <c r="N21" s="239"/>
      <c r="O21" s="239"/>
      <c r="P21" s="239"/>
      <c r="Q21" s="239"/>
      <c r="R21" s="239"/>
    </row>
    <row r="22" spans="1:18" ht="12.75">
      <c r="A22" s="80" t="s">
        <v>330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28"/>
      <c r="Q22" s="28"/>
      <c r="R22" s="28"/>
    </row>
    <row r="23" ht="2.25" customHeight="1"/>
    <row r="24" ht="4.5" customHeight="1"/>
    <row r="25" ht="12.75"/>
    <row r="26" spans="1:18" ht="22.5" customHeight="1">
      <c r="A26" s="820" t="s">
        <v>1509</v>
      </c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</row>
    <row r="27" spans="1:18" ht="20.25" customHeight="1">
      <c r="A27" s="821" t="s">
        <v>1769</v>
      </c>
      <c r="B27" s="821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</row>
    <row r="28" spans="1:18" ht="6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28.5" customHeight="1">
      <c r="A29" s="822" t="s">
        <v>304</v>
      </c>
      <c r="B29" s="816" t="s">
        <v>1496</v>
      </c>
      <c r="C29" s="817"/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817"/>
      <c r="O29" s="707"/>
      <c r="P29" s="818" t="s">
        <v>1495</v>
      </c>
      <c r="Q29" s="819"/>
      <c r="R29" s="327" t="s">
        <v>1494</v>
      </c>
    </row>
    <row r="30" spans="1:18" ht="12.75">
      <c r="A30" s="822"/>
      <c r="B30" s="262" t="s">
        <v>331</v>
      </c>
      <c r="C30" s="262" t="s">
        <v>400</v>
      </c>
      <c r="D30" s="262" t="s">
        <v>332</v>
      </c>
      <c r="E30" s="262" t="s">
        <v>333</v>
      </c>
      <c r="F30" s="262" t="s">
        <v>1085</v>
      </c>
      <c r="G30" s="262" t="s">
        <v>930</v>
      </c>
      <c r="H30" s="262" t="s">
        <v>787</v>
      </c>
      <c r="I30" s="262" t="s">
        <v>401</v>
      </c>
      <c r="J30" s="262" t="s">
        <v>649</v>
      </c>
      <c r="K30" s="262" t="s">
        <v>1038</v>
      </c>
      <c r="L30" s="262" t="s">
        <v>344</v>
      </c>
      <c r="M30" s="262" t="s">
        <v>859</v>
      </c>
      <c r="N30" s="262" t="s">
        <v>791</v>
      </c>
      <c r="O30" s="262" t="s">
        <v>399</v>
      </c>
      <c r="P30" s="262" t="s">
        <v>334</v>
      </c>
      <c r="Q30" s="262" t="s">
        <v>1373</v>
      </c>
      <c r="R30" s="333" t="s">
        <v>345</v>
      </c>
    </row>
    <row r="31" spans="1:18" ht="12.75">
      <c r="A31" s="78" t="s">
        <v>314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6"/>
      <c r="L31" s="215"/>
      <c r="M31" s="215"/>
      <c r="N31" s="215"/>
      <c r="O31" s="215"/>
      <c r="P31" s="216"/>
      <c r="Q31" s="216"/>
      <c r="R31" s="216"/>
    </row>
    <row r="32" spans="1:18" ht="12.75">
      <c r="A32" s="79" t="s">
        <v>315</v>
      </c>
      <c r="B32" s="215">
        <v>23.78569326319363</v>
      </c>
      <c r="C32" s="215">
        <v>1.123761941996891</v>
      </c>
      <c r="D32" s="215">
        <v>1.6796775324402566</v>
      </c>
      <c r="E32" s="215">
        <v>2.098737308959152</v>
      </c>
      <c r="F32" s="215">
        <v>2.377485838254791</v>
      </c>
      <c r="G32" s="215">
        <v>0.7584207768724608</v>
      </c>
      <c r="H32" s="215">
        <v>1.6565723368024698</v>
      </c>
      <c r="I32" s="215">
        <v>2.2164198857236026</v>
      </c>
      <c r="J32" s="215">
        <v>2.0905007822431236</v>
      </c>
      <c r="K32" s="215">
        <v>1.551504606636503</v>
      </c>
      <c r="L32" s="215">
        <v>1.7244187365853891</v>
      </c>
      <c r="M32" s="215">
        <v>1.1858187865443757</v>
      </c>
      <c r="N32" s="215">
        <v>1.0658318288102857</v>
      </c>
      <c r="O32" s="215">
        <v>2.256995683111667</v>
      </c>
      <c r="P32" s="215">
        <v>6.765871961425789</v>
      </c>
      <c r="Q32" s="215">
        <v>1.414417949687638</v>
      </c>
      <c r="R32" s="215">
        <v>1.9989506772822132</v>
      </c>
    </row>
    <row r="33" spans="1:18" ht="12.75">
      <c r="A33" s="79" t="s">
        <v>316</v>
      </c>
      <c r="B33" s="215">
        <v>19.53884955625437</v>
      </c>
      <c r="C33" s="215">
        <v>0.9933863920513231</v>
      </c>
      <c r="D33" s="215">
        <v>0.7058127304535408</v>
      </c>
      <c r="E33" s="215">
        <v>1.563770008388478</v>
      </c>
      <c r="F33" s="215">
        <v>1.8465791434596446</v>
      </c>
      <c r="G33" s="215">
        <v>0.5895057472910588</v>
      </c>
      <c r="H33" s="215">
        <v>0.7597280875063008</v>
      </c>
      <c r="I33" s="215">
        <v>0.8783120347010868</v>
      </c>
      <c r="J33" s="215">
        <v>1.2607286860616544</v>
      </c>
      <c r="K33" s="215">
        <v>1.257284975543457</v>
      </c>
      <c r="L33" s="215">
        <v>1.3309153904597935</v>
      </c>
      <c r="M33" s="215">
        <v>0.23257498357195616</v>
      </c>
      <c r="N33" s="215">
        <v>0.6649380313387867</v>
      </c>
      <c r="O33" s="215">
        <v>0.9049612834809486</v>
      </c>
      <c r="P33" s="215">
        <v>4.4547068962103635</v>
      </c>
      <c r="Q33" s="215">
        <v>0.3008005767722935</v>
      </c>
      <c r="R33" s="215">
        <v>1.9989506772822132</v>
      </c>
    </row>
    <row r="34" spans="1:18" ht="12.75">
      <c r="A34" s="78" t="s">
        <v>317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</row>
    <row r="35" spans="1:18" ht="12.75">
      <c r="A35" s="79" t="s">
        <v>318</v>
      </c>
      <c r="B35" s="215">
        <v>0.7397311655298698</v>
      </c>
      <c r="C35" s="215">
        <v>0.7716317465177851</v>
      </c>
      <c r="D35" s="215">
        <v>0.5163203032492895</v>
      </c>
      <c r="E35" s="215">
        <v>0.7457156586217962</v>
      </c>
      <c r="F35" s="215">
        <v>4.108198376468238</v>
      </c>
      <c r="G35" s="215">
        <v>0.5278774502764297</v>
      </c>
      <c r="H35" s="215">
        <v>1.193012755791798</v>
      </c>
      <c r="I35" s="215">
        <v>0.9501094261482524</v>
      </c>
      <c r="J35" s="215">
        <v>0.5772153337257351</v>
      </c>
      <c r="K35" s="215">
        <v>0.6591076714705064</v>
      </c>
      <c r="L35" s="215">
        <v>0.4223411185430791</v>
      </c>
      <c r="M35" s="215">
        <v>1.292194876791264</v>
      </c>
      <c r="N35" s="215">
        <v>1.6659865905747955</v>
      </c>
      <c r="O35" s="215">
        <v>0.609193933956583</v>
      </c>
      <c r="P35" s="215">
        <v>0.3980276296823778</v>
      </c>
      <c r="Q35" s="215">
        <v>1.6538878895750342</v>
      </c>
      <c r="R35" s="215">
        <v>0.4906469652294202</v>
      </c>
    </row>
    <row r="36" spans="1:18" ht="12.75">
      <c r="A36" s="78" t="s">
        <v>319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8" ht="12.75">
      <c r="A37" s="79" t="s">
        <v>320</v>
      </c>
      <c r="B37" s="215">
        <v>0.04802025491406442</v>
      </c>
      <c r="C37" s="215">
        <v>0.1481130712820282</v>
      </c>
      <c r="D37" s="215">
        <v>0.32597172418492437</v>
      </c>
      <c r="E37" s="215">
        <v>0.12198798415546704</v>
      </c>
      <c r="F37" s="215">
        <v>0.32144525102111887</v>
      </c>
      <c r="G37" s="215">
        <v>0.7673044354732675</v>
      </c>
      <c r="H37" s="215">
        <v>0.14007656903310914</v>
      </c>
      <c r="I37" s="215">
        <v>0.005362443775695915</v>
      </c>
      <c r="J37" s="215">
        <v>0.24071506507439872</v>
      </c>
      <c r="K37" s="215">
        <v>0.12363698153317998</v>
      </c>
      <c r="L37" s="215">
        <v>0.0703026187751145</v>
      </c>
      <c r="M37" s="215">
        <v>0.022462067092282212</v>
      </c>
      <c r="N37" s="215">
        <v>-0.01567901735926937</v>
      </c>
      <c r="O37" s="215">
        <v>0.09992751675692377</v>
      </c>
      <c r="P37" s="215">
        <v>0.1294342830306685</v>
      </c>
      <c r="Q37" s="215">
        <v>0.030015356022207448</v>
      </c>
      <c r="R37" s="215">
        <v>0.028172771908469677</v>
      </c>
    </row>
    <row r="38" spans="1:18" ht="12.75">
      <c r="A38" s="78" t="s">
        <v>321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</row>
    <row r="39" spans="1:18" ht="12.75">
      <c r="A39" s="79" t="s">
        <v>322</v>
      </c>
      <c r="B39" s="215">
        <v>0.018121901382153135</v>
      </c>
      <c r="C39" s="215">
        <v>0.22742598407548606</v>
      </c>
      <c r="D39" s="215">
        <v>0.48007976299749705</v>
      </c>
      <c r="E39" s="215">
        <v>0.6244566439902406</v>
      </c>
      <c r="F39" s="215">
        <v>10.579854600231625</v>
      </c>
      <c r="G39" s="215">
        <v>0.4405856773151637</v>
      </c>
      <c r="H39" s="215">
        <v>1.189737005439644</v>
      </c>
      <c r="I39" s="215">
        <v>0.7040679728714456</v>
      </c>
      <c r="J39" s="215">
        <v>1.3616750298913596</v>
      </c>
      <c r="K39" s="215">
        <v>2.0615699040523325</v>
      </c>
      <c r="L39" s="215">
        <v>1.3671198942908982</v>
      </c>
      <c r="M39" s="215">
        <v>2.337325201302203</v>
      </c>
      <c r="N39" s="215">
        <v>4.51028275081884</v>
      </c>
      <c r="O39" s="215">
        <v>0.7765014029333448</v>
      </c>
      <c r="P39" s="215">
        <v>0.8692362546525275</v>
      </c>
      <c r="Q39" s="215">
        <v>2.1329589060761447</v>
      </c>
      <c r="R39" s="215">
        <v>1.561050992971378</v>
      </c>
    </row>
    <row r="40" spans="1:18" ht="12.75">
      <c r="A40" s="79" t="s">
        <v>323</v>
      </c>
      <c r="B40" s="215">
        <v>0.01779934343574352</v>
      </c>
      <c r="C40" s="215">
        <v>0.18528692322477305</v>
      </c>
      <c r="D40" s="215">
        <v>0.3243607371708311</v>
      </c>
      <c r="E40" s="215">
        <v>0.38440954783277803</v>
      </c>
      <c r="F40" s="215">
        <v>0.9136431298558794</v>
      </c>
      <c r="G40" s="215">
        <v>0.3058378854191361</v>
      </c>
      <c r="H40" s="215">
        <v>0.5433241537610014</v>
      </c>
      <c r="I40" s="215">
        <v>0.4131689487039965</v>
      </c>
      <c r="J40" s="215">
        <v>0.5765717182325455</v>
      </c>
      <c r="K40" s="215">
        <v>0.67337018871384</v>
      </c>
      <c r="L40" s="215">
        <v>0.5775456906885728</v>
      </c>
      <c r="M40" s="215">
        <v>0.7003588383865599</v>
      </c>
      <c r="N40" s="215">
        <v>0.8185211094927214</v>
      </c>
      <c r="O40" s="215">
        <v>0.43709585686292834</v>
      </c>
      <c r="P40" s="215">
        <v>0.4650221460711556</v>
      </c>
      <c r="Q40" s="215">
        <v>0.6808129215928836</v>
      </c>
      <c r="R40" s="215">
        <v>0.6095353029891132</v>
      </c>
    </row>
    <row r="41" spans="1:18" ht="12.75">
      <c r="A41" s="78" t="s">
        <v>324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</row>
    <row r="42" spans="1:18" ht="12.75">
      <c r="A42" s="79" t="s">
        <v>325</v>
      </c>
      <c r="B42" s="215">
        <v>0.8551080662703816</v>
      </c>
      <c r="C42" s="215">
        <v>1.1154802951840164</v>
      </c>
      <c r="D42" s="215">
        <v>1.021210209222843</v>
      </c>
      <c r="E42" s="215">
        <v>0.9773229758543124</v>
      </c>
      <c r="F42" s="215">
        <v>1.086589626444504</v>
      </c>
      <c r="G42" s="215">
        <v>1.0157301846585445</v>
      </c>
      <c r="H42" s="215">
        <v>1.145942157229604</v>
      </c>
      <c r="I42" s="215">
        <v>-0.032524547436870915</v>
      </c>
      <c r="J42" s="215">
        <v>0.8874932880927565</v>
      </c>
      <c r="K42" s="215">
        <v>0.24251654913014553</v>
      </c>
      <c r="L42" s="215">
        <v>0.7897506137378999</v>
      </c>
      <c r="M42" s="215">
        <v>-0.5250537742233784</v>
      </c>
      <c r="N42" s="215">
        <v>-5.715654559865448</v>
      </c>
      <c r="O42" s="215">
        <v>1.381930582540692</v>
      </c>
      <c r="P42" s="215">
        <v>0.7971455744939653</v>
      </c>
      <c r="Q42" s="215">
        <v>3.143484599252883</v>
      </c>
      <c r="R42" s="215">
        <v>1.3021744175755112</v>
      </c>
    </row>
    <row r="43" spans="1:18" ht="12.75">
      <c r="A43" s="78" t="s">
        <v>326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</row>
    <row r="44" spans="1:18" ht="12.75">
      <c r="A44" s="79" t="s">
        <v>327</v>
      </c>
      <c r="B44" s="215">
        <v>0.04106250732137641</v>
      </c>
      <c r="C44" s="215">
        <v>0.16521721247428808</v>
      </c>
      <c r="D44" s="215">
        <v>0.33288565265561754</v>
      </c>
      <c r="E44" s="215">
        <v>0.11922165969328975</v>
      </c>
      <c r="F44" s="215">
        <v>0.34927907522939744</v>
      </c>
      <c r="G44" s="215">
        <v>0.7793742759325823</v>
      </c>
      <c r="H44" s="215">
        <v>0.16051964569512264</v>
      </c>
      <c r="I44" s="215">
        <v>-0.00017441105696017496</v>
      </c>
      <c r="J44" s="215">
        <v>0.21363300459633996</v>
      </c>
      <c r="K44" s="215">
        <v>0.029984014106294338</v>
      </c>
      <c r="L44" s="215">
        <v>0.05552153632502828</v>
      </c>
      <c r="M44" s="215">
        <v>-0.011793793103661522</v>
      </c>
      <c r="N44" s="215">
        <v>0.0896158470637175</v>
      </c>
      <c r="O44" s="215">
        <v>0.13809289144374043</v>
      </c>
      <c r="P44" s="215">
        <v>0.10317796590569675</v>
      </c>
      <c r="Q44" s="215">
        <v>0.09435280939690138</v>
      </c>
      <c r="R44" s="215">
        <v>0.03668586285139923</v>
      </c>
    </row>
    <row r="45" spans="1:18" ht="12.75">
      <c r="A45" s="79" t="s">
        <v>328</v>
      </c>
      <c r="B45" s="215">
        <v>0.040331621651230505</v>
      </c>
      <c r="C45" s="215">
        <v>0.13460462351115368</v>
      </c>
      <c r="D45" s="215">
        <v>0.22491061696664824</v>
      </c>
      <c r="E45" s="215">
        <v>0.07339171539871889</v>
      </c>
      <c r="F45" s="215">
        <v>0.030162647743643606</v>
      </c>
      <c r="G45" s="215">
        <v>0.5410120954312909</v>
      </c>
      <c r="H45" s="215">
        <v>0.07330544503580436</v>
      </c>
      <c r="I45" s="215">
        <v>-0.00010234982391358663</v>
      </c>
      <c r="J45" s="215">
        <v>0.09045825606504693</v>
      </c>
      <c r="K45" s="215">
        <v>0.009793672869140475</v>
      </c>
      <c r="L45" s="215">
        <v>0.023455312280099134</v>
      </c>
      <c r="M45" s="215">
        <v>-0.003533905865409718</v>
      </c>
      <c r="N45" s="215">
        <v>0.016263384496993445</v>
      </c>
      <c r="O45" s="215">
        <v>0.07773306073145934</v>
      </c>
      <c r="P45" s="215">
        <v>0.05519792677297312</v>
      </c>
      <c r="Q45" s="215">
        <v>0.03011619757090047</v>
      </c>
      <c r="R45" s="215">
        <v>0.014324534322854547</v>
      </c>
    </row>
    <row r="46" spans="1:18" ht="12.75">
      <c r="A46" s="79" t="s">
        <v>329</v>
      </c>
      <c r="B46" s="215">
        <v>0.17058821201611718</v>
      </c>
      <c r="C46" s="215">
        <v>0.3801466764887896</v>
      </c>
      <c r="D46" s="215">
        <v>1.141480220959982</v>
      </c>
      <c r="E46" s="215">
        <v>0.4005025322762486</v>
      </c>
      <c r="F46" s="215">
        <v>1.111984993650062</v>
      </c>
      <c r="G46" s="215">
        <v>0.891079318242762</v>
      </c>
      <c r="H46" s="215">
        <v>1.4957986140420367</v>
      </c>
      <c r="I46" s="215">
        <v>0.19404936455840932</v>
      </c>
      <c r="J46" s="215">
        <v>0.6608555365233085</v>
      </c>
      <c r="K46" s="215">
        <v>1.115698604971523</v>
      </c>
      <c r="L46" s="215">
        <v>0.16890341132364636</v>
      </c>
      <c r="M46" s="215">
        <v>0.2861709719911328</v>
      </c>
      <c r="N46" s="215">
        <v>0.06912038921885928</v>
      </c>
      <c r="O46" s="215">
        <v>0.6780208014259874</v>
      </c>
      <c r="P46" s="215">
        <v>0.7850342367002003</v>
      </c>
      <c r="Q46" s="215">
        <v>0.35729126614053813</v>
      </c>
      <c r="R46" s="215">
        <v>0.11554046263139924</v>
      </c>
    </row>
    <row r="47" spans="1:18" ht="5.25" customHeight="1">
      <c r="A47" s="162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ht="12.75">
      <c r="A48" s="28" t="s">
        <v>330</v>
      </c>
    </row>
    <row r="49" ht="12.75"/>
    <row r="50" ht="12.75"/>
  </sheetData>
  <sheetProtection selectLockedCells="1" selectUnlockedCells="1"/>
  <mergeCells count="7">
    <mergeCell ref="B29:N29"/>
    <mergeCell ref="P29:Q29"/>
    <mergeCell ref="A26:R26"/>
    <mergeCell ref="A27:R27"/>
    <mergeCell ref="A29:A30"/>
    <mergeCell ref="A1:L1"/>
    <mergeCell ref="A2:L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D15" sqref="D15"/>
    </sheetView>
  </sheetViews>
  <sheetFormatPr defaultColWidth="0" defaultRowHeight="12.75" zeroHeight="1"/>
  <cols>
    <col min="1" max="1" width="46.57421875" style="0" customWidth="1"/>
    <col min="2" max="2" width="19.8515625" style="0" customWidth="1"/>
    <col min="3" max="5" width="13.28125" style="0" customWidth="1"/>
    <col min="6" max="11" width="12.421875" style="0" customWidth="1"/>
    <col min="12" max="12" width="10.00390625" style="0" customWidth="1"/>
    <col min="13" max="15" width="9.140625" style="0" customWidth="1"/>
    <col min="16" max="19" width="0" style="0" hidden="1" customWidth="1"/>
    <col min="20" max="16384" width="11.421875" style="0" hidden="1" customWidth="1"/>
  </cols>
  <sheetData>
    <row r="1" spans="1:12" ht="21.75" customHeight="1">
      <c r="A1" s="820" t="s">
        <v>1510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</row>
    <row r="2" spans="1:12" ht="17.25" customHeight="1">
      <c r="A2" s="821" t="s">
        <v>1769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1" ht="3.75" customHeight="1">
      <c r="A3" s="79"/>
      <c r="B3" s="79"/>
      <c r="C3" s="79"/>
      <c r="D3" s="79"/>
      <c r="E3" s="79"/>
      <c r="F3" s="79"/>
      <c r="G3" s="79"/>
      <c r="H3" s="79"/>
      <c r="I3" s="79"/>
      <c r="J3" s="29"/>
      <c r="K3" s="29"/>
    </row>
    <row r="4" spans="1:12" ht="12.75">
      <c r="A4" s="829" t="s">
        <v>304</v>
      </c>
      <c r="B4" s="824" t="s">
        <v>346</v>
      </c>
      <c r="C4" s="825"/>
      <c r="D4" s="824" t="s">
        <v>1498</v>
      </c>
      <c r="E4" s="825"/>
      <c r="F4" s="824" t="s">
        <v>1499</v>
      </c>
      <c r="G4" s="830"/>
      <c r="H4" s="830"/>
      <c r="I4" s="830"/>
      <c r="J4" s="830"/>
      <c r="K4" s="830"/>
      <c r="L4" s="830"/>
    </row>
    <row r="5" spans="1:12" ht="12.75">
      <c r="A5" s="829"/>
      <c r="B5" s="263" t="s">
        <v>350</v>
      </c>
      <c r="C5" s="263" t="s">
        <v>349</v>
      </c>
      <c r="D5" s="263" t="s">
        <v>793</v>
      </c>
      <c r="E5" s="263" t="s">
        <v>792</v>
      </c>
      <c r="F5" s="263" t="s">
        <v>347</v>
      </c>
      <c r="G5" s="263" t="s">
        <v>348</v>
      </c>
      <c r="H5" s="263" t="s">
        <v>341</v>
      </c>
      <c r="I5" s="263" t="s">
        <v>336</v>
      </c>
      <c r="J5" s="263" t="s">
        <v>1172</v>
      </c>
      <c r="K5" s="263" t="s">
        <v>1374</v>
      </c>
      <c r="L5" s="263" t="s">
        <v>351</v>
      </c>
    </row>
    <row r="6" spans="1:12" ht="12.75">
      <c r="A6" s="81" t="s">
        <v>314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>
      <c r="A7" s="83" t="s">
        <v>315</v>
      </c>
      <c r="B7" s="84">
        <v>4.445969564675669</v>
      </c>
      <c r="C7" s="84">
        <v>2.1535590904908077</v>
      </c>
      <c r="D7" s="84">
        <v>0.6036894684248856</v>
      </c>
      <c r="E7" s="84">
        <v>10.076912627231806</v>
      </c>
      <c r="F7" s="84">
        <v>1.807705918118338</v>
      </c>
      <c r="G7" s="84">
        <v>0.950698984893273</v>
      </c>
      <c r="H7" s="84">
        <v>2.7003715690203376</v>
      </c>
      <c r="I7" s="84">
        <v>0.9469065055447637</v>
      </c>
      <c r="J7" s="84">
        <v>0.9901106047868896</v>
      </c>
      <c r="K7" s="84">
        <v>1.3522006598214855</v>
      </c>
      <c r="L7" s="84">
        <v>1.8692567318317201</v>
      </c>
    </row>
    <row r="8" spans="1:12" ht="12.75">
      <c r="A8" s="83" t="s">
        <v>316</v>
      </c>
      <c r="B8" s="85">
        <v>4.426799048902372</v>
      </c>
      <c r="C8" s="85">
        <v>2.011530889505605</v>
      </c>
      <c r="D8" s="85">
        <v>0.4734166055130767</v>
      </c>
      <c r="E8" s="85">
        <v>9.42076382494111</v>
      </c>
      <c r="F8" s="85">
        <v>1.5520166449022568</v>
      </c>
      <c r="G8" s="85">
        <v>0.7798386771484247</v>
      </c>
      <c r="H8" s="85">
        <v>2.6345402767217627</v>
      </c>
      <c r="I8" s="85">
        <v>0.9377414656851163</v>
      </c>
      <c r="J8" s="85">
        <v>0.9520859267472889</v>
      </c>
      <c r="K8" s="85">
        <v>1.3522006598214855</v>
      </c>
      <c r="L8" s="85">
        <v>1.8692567318317201</v>
      </c>
    </row>
    <row r="9" spans="1:12" ht="12.75">
      <c r="A9" s="81" t="s">
        <v>317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2.75">
      <c r="A10" s="83" t="s">
        <v>318</v>
      </c>
      <c r="B10" s="85">
        <v>0.6889051294662063</v>
      </c>
      <c r="C10" s="85">
        <v>0.5375307350830909</v>
      </c>
      <c r="D10" s="85">
        <v>1.2092884667957577</v>
      </c>
      <c r="E10" s="85">
        <v>0.7060778338803927</v>
      </c>
      <c r="F10" s="85">
        <v>0.5139246133941981</v>
      </c>
      <c r="G10" s="85">
        <v>0.592258227630185</v>
      </c>
      <c r="H10" s="85">
        <v>0.6350890432180636</v>
      </c>
      <c r="I10" s="85">
        <v>1.1279133533935881</v>
      </c>
      <c r="J10" s="85">
        <v>1.5175741612610618</v>
      </c>
      <c r="K10" s="85">
        <v>1.285795369792031</v>
      </c>
      <c r="L10" s="85">
        <v>0.8822308648827055</v>
      </c>
    </row>
    <row r="11" spans="1:12" ht="12.75">
      <c r="A11" s="81" t="s">
        <v>319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2.75">
      <c r="A12" s="46" t="s">
        <v>320</v>
      </c>
      <c r="B12" s="85">
        <v>0.10870716923790012</v>
      </c>
      <c r="C12" s="85">
        <v>0.16608500627470119</v>
      </c>
      <c r="D12" s="85">
        <v>0.0936571575535314</v>
      </c>
      <c r="E12" s="85">
        <v>0.0506013874919188</v>
      </c>
      <c r="F12" s="85">
        <v>0.0416739429259973</v>
      </c>
      <c r="G12" s="85">
        <v>-0.00014689906363833676</v>
      </c>
      <c r="H12" s="85">
        <v>0.1602513870240961</v>
      </c>
      <c r="I12" s="85">
        <v>-0.002959858234870589</v>
      </c>
      <c r="J12" s="85">
        <v>0.24251754939047238</v>
      </c>
      <c r="K12" s="85">
        <v>0.0685132492854934</v>
      </c>
      <c r="L12" s="85">
        <v>0.03875436772845549</v>
      </c>
    </row>
    <row r="13" spans="1:12" ht="12.75">
      <c r="A13" s="81" t="s">
        <v>321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ht="12.75">
      <c r="A14" s="83" t="s">
        <v>322</v>
      </c>
      <c r="B14" s="85">
        <v>0.23894304148227305</v>
      </c>
      <c r="C14" s="85">
        <v>0.3188094055108387</v>
      </c>
      <c r="D14" s="85">
        <v>0.3032123308073034</v>
      </c>
      <c r="E14" s="85">
        <v>0.5702470586438817</v>
      </c>
      <c r="F14" s="85">
        <v>0.31547021171016876</v>
      </c>
      <c r="G14" s="85">
        <v>0.17771904244954911</v>
      </c>
      <c r="H14" s="85">
        <v>0.45596125453205816</v>
      </c>
      <c r="I14" s="85">
        <v>0.22827721903624396</v>
      </c>
      <c r="J14" s="85">
        <v>1.654561512499442</v>
      </c>
      <c r="K14" s="85">
        <v>0.38925704672372574</v>
      </c>
      <c r="L14" s="85">
        <v>0.33934326998550707</v>
      </c>
    </row>
    <row r="15" spans="1:12" ht="12.75">
      <c r="A15" s="83" t="s">
        <v>323</v>
      </c>
      <c r="B15" s="85">
        <v>0.19286039267503477</v>
      </c>
      <c r="C15" s="85">
        <v>0.24174031833458784</v>
      </c>
      <c r="D15" s="85">
        <v>0.23266533291583563</v>
      </c>
      <c r="E15" s="85">
        <v>0.36315753976725573</v>
      </c>
      <c r="F15" s="85">
        <v>0.23981554952889714</v>
      </c>
      <c r="G15" s="85">
        <v>0.15090105198597245</v>
      </c>
      <c r="H15" s="85">
        <v>0.313168535984567</v>
      </c>
      <c r="I15" s="85">
        <v>0.18585154515473268</v>
      </c>
      <c r="J15" s="85">
        <v>0.6232899500383268</v>
      </c>
      <c r="K15" s="85">
        <v>0.28019080244488065</v>
      </c>
      <c r="L15" s="85">
        <v>0.25336541989655803</v>
      </c>
    </row>
    <row r="16" spans="1:12" ht="12.75">
      <c r="A16" s="81" t="s">
        <v>324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 ht="12.75">
      <c r="A17" s="83" t="s">
        <v>325</v>
      </c>
      <c r="B17" s="85">
        <v>0.9668075405281393</v>
      </c>
      <c r="C17" s="85">
        <v>0.9863586422955073</v>
      </c>
      <c r="D17" s="85">
        <v>0.924182809732923</v>
      </c>
      <c r="E17" s="85">
        <v>1.9117410921000648</v>
      </c>
      <c r="F17" s="85">
        <v>1.1272888834413282</v>
      </c>
      <c r="G17" s="85">
        <v>27.60500344937407</v>
      </c>
      <c r="H17" s="85">
        <v>0.9190724558154203</v>
      </c>
      <c r="I17" s="85">
        <v>-22.143786947037626</v>
      </c>
      <c r="J17" s="85">
        <v>1.0560202553756552</v>
      </c>
      <c r="K17" s="85">
        <v>0.252439873205592</v>
      </c>
      <c r="L17" s="85">
        <v>1.8824026110979077</v>
      </c>
    </row>
    <row r="18" spans="1:12" ht="12.75">
      <c r="A18" s="81" t="s">
        <v>326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12.75">
      <c r="A19" s="83" t="s">
        <v>327</v>
      </c>
      <c r="B19" s="85">
        <v>0.10509891092867042</v>
      </c>
      <c r="C19" s="85">
        <v>0.16381938129475507</v>
      </c>
      <c r="D19" s="85">
        <v>0.0865563350194217</v>
      </c>
      <c r="E19" s="85">
        <v>0.0967367517855794</v>
      </c>
      <c r="F19" s="85">
        <v>0.04697857258964513</v>
      </c>
      <c r="G19" s="85">
        <v>-0.004055149158446108</v>
      </c>
      <c r="H19" s="85">
        <v>0.1472826358200634</v>
      </c>
      <c r="I19" s="85">
        <v>0.06554247014640917</v>
      </c>
      <c r="J19" s="85">
        <v>0.2561034444404047</v>
      </c>
      <c r="K19" s="85">
        <v>0.017295475962533075</v>
      </c>
      <c r="L19" s="85">
        <v>0.07295132300349311</v>
      </c>
    </row>
    <row r="20" spans="1:12" ht="12.75">
      <c r="A20" s="83" t="s">
        <v>328</v>
      </c>
      <c r="B20" s="85">
        <v>0.08482949369724854</v>
      </c>
      <c r="C20" s="85">
        <v>0.12421763191118575</v>
      </c>
      <c r="D20" s="85">
        <v>0.06641767651615332</v>
      </c>
      <c r="E20" s="85">
        <v>0.06160607100205272</v>
      </c>
      <c r="F20" s="85">
        <v>0.0357123803879762</v>
      </c>
      <c r="G20" s="85">
        <v>-0.003443222884476559</v>
      </c>
      <c r="H20" s="85">
        <v>0.101158348384346</v>
      </c>
      <c r="I20" s="85">
        <v>0.053361300796441094</v>
      </c>
      <c r="J20" s="85">
        <v>0.09647674135050151</v>
      </c>
      <c r="K20" s="85">
        <v>0.012449442673924789</v>
      </c>
      <c r="L20" s="85">
        <v>0.05446798041870364</v>
      </c>
    </row>
    <row r="21" spans="1:12" ht="12.75">
      <c r="A21" s="83" t="s">
        <v>329</v>
      </c>
      <c r="B21" s="85">
        <v>0.17730768314445328</v>
      </c>
      <c r="C21" s="85">
        <v>0.23294286445432155</v>
      </c>
      <c r="D21" s="85">
        <v>0.3890958749858442</v>
      </c>
      <c r="E21" s="85">
        <v>0.2306339532580876</v>
      </c>
      <c r="F21" s="85">
        <v>0.24336349325769827</v>
      </c>
      <c r="G21" s="85">
        <v>0.28492250360810706</v>
      </c>
      <c r="H21" s="85">
        <v>0.412102356286148</v>
      </c>
      <c r="I21" s="85">
        <v>0.2621940618039488</v>
      </c>
      <c r="J21" s="85">
        <v>0.7546740668833053</v>
      </c>
      <c r="K21" s="85">
        <v>0.09342981649438382</v>
      </c>
      <c r="L21" s="85">
        <v>0.0952893263564888</v>
      </c>
    </row>
    <row r="22" spans="1:12" ht="6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ht="12.75">
      <c r="A23" s="80" t="s">
        <v>330</v>
      </c>
    </row>
    <row r="24" ht="12.75"/>
    <row r="25" spans="1:7" ht="15.75">
      <c r="A25" s="75"/>
      <c r="B25" s="76"/>
      <c r="C25" s="76"/>
      <c r="D25" s="76"/>
      <c r="E25" s="76"/>
      <c r="F25" s="28"/>
      <c r="G25" s="28"/>
    </row>
    <row r="26" spans="1:6" ht="29.25" customHeight="1">
      <c r="A26" s="831" t="s">
        <v>1669</v>
      </c>
      <c r="B26" s="831"/>
      <c r="C26" s="831"/>
      <c r="D26" s="831"/>
      <c r="E26" s="831"/>
      <c r="F26" s="831"/>
    </row>
    <row r="27" spans="1:6" ht="16.5" customHeight="1">
      <c r="A27" s="821" t="s">
        <v>1769</v>
      </c>
      <c r="B27" s="821"/>
      <c r="C27" s="821"/>
      <c r="D27" s="821"/>
      <c r="E27" s="821"/>
      <c r="F27" s="821"/>
    </row>
    <row r="28" spans="1:6" ht="3" customHeight="1">
      <c r="A28" s="79"/>
      <c r="B28" s="79"/>
      <c r="C28" s="79"/>
      <c r="D28" s="79"/>
      <c r="E28" s="79"/>
      <c r="F28" s="29"/>
    </row>
    <row r="29" spans="1:6" ht="24.75" customHeight="1">
      <c r="A29" s="826" t="s">
        <v>304</v>
      </c>
      <c r="B29" s="827" t="s">
        <v>1501</v>
      </c>
      <c r="C29" s="828"/>
      <c r="D29" s="332" t="s">
        <v>1502</v>
      </c>
      <c r="E29" s="329" t="s">
        <v>1503</v>
      </c>
      <c r="F29" s="329" t="s">
        <v>1668</v>
      </c>
    </row>
    <row r="30" spans="1:6" ht="12.75">
      <c r="A30" s="826"/>
      <c r="B30" s="264" t="s">
        <v>335</v>
      </c>
      <c r="C30" s="263" t="s">
        <v>1241</v>
      </c>
      <c r="D30" s="265" t="s">
        <v>340</v>
      </c>
      <c r="E30" s="266" t="s">
        <v>338</v>
      </c>
      <c r="F30" s="266" t="s">
        <v>931</v>
      </c>
    </row>
    <row r="31" spans="1:6" ht="12.75">
      <c r="A31" s="78" t="s">
        <v>314</v>
      </c>
      <c r="B31" s="86"/>
      <c r="C31" s="86"/>
      <c r="D31" s="86"/>
      <c r="F31" s="143"/>
    </row>
    <row r="32" spans="1:6" ht="12.75">
      <c r="A32" s="79" t="s">
        <v>315</v>
      </c>
      <c r="B32" s="86">
        <v>1.1086541499582523</v>
      </c>
      <c r="C32" s="86">
        <v>1.2703676617138426</v>
      </c>
      <c r="D32" s="86">
        <v>0.14260352632832546</v>
      </c>
      <c r="E32" s="318">
        <v>1.468417998136152</v>
      </c>
      <c r="F32" s="143">
        <v>2.8819309648217364</v>
      </c>
    </row>
    <row r="33" spans="1:6" ht="12.75">
      <c r="A33" s="79" t="s">
        <v>316</v>
      </c>
      <c r="B33" s="86">
        <v>1.0896676263449967</v>
      </c>
      <c r="C33" s="86">
        <v>0.6316544068297697</v>
      </c>
      <c r="D33" s="86">
        <v>0.11904266111613356</v>
      </c>
      <c r="E33" s="318">
        <v>1.468417998136152</v>
      </c>
      <c r="F33" s="143">
        <v>2.570763092565486</v>
      </c>
    </row>
    <row r="34" spans="1:6" ht="12.75">
      <c r="A34" s="78" t="s">
        <v>317</v>
      </c>
      <c r="B34" s="86"/>
      <c r="C34" s="86"/>
      <c r="D34" s="86"/>
      <c r="E34" s="318"/>
      <c r="F34" s="143"/>
    </row>
    <row r="35" spans="1:6" ht="12.75">
      <c r="A35" s="79" t="s">
        <v>318</v>
      </c>
      <c r="B35" s="86">
        <v>1.0159213919811314</v>
      </c>
      <c r="C35" s="86">
        <v>0.5468538596257462</v>
      </c>
      <c r="D35" s="86">
        <v>1.8094423256357306</v>
      </c>
      <c r="E35" s="318">
        <v>0.017010532145928365</v>
      </c>
      <c r="F35" s="143">
        <v>0.09768868418561964</v>
      </c>
    </row>
    <row r="36" spans="1:6" ht="12.75">
      <c r="A36" s="78" t="s">
        <v>319</v>
      </c>
      <c r="B36" s="86"/>
      <c r="C36" s="86"/>
      <c r="D36" s="86"/>
      <c r="E36" s="318"/>
      <c r="F36" s="143"/>
    </row>
    <row r="37" spans="1:6" ht="12.75">
      <c r="A37" s="79" t="s">
        <v>320</v>
      </c>
      <c r="B37" s="86">
        <v>0.17256954128608612</v>
      </c>
      <c r="C37" s="86">
        <v>0.3562309635196496</v>
      </c>
      <c r="D37" s="86">
        <v>-0.12349845868955411</v>
      </c>
      <c r="E37" s="318">
        <v>-0.030380983845071142</v>
      </c>
      <c r="F37" s="143">
        <v>0.055926348049539755</v>
      </c>
    </row>
    <row r="38" spans="1:6" ht="12.75">
      <c r="A38" s="78" t="s">
        <v>321</v>
      </c>
      <c r="B38" s="86"/>
      <c r="C38" s="86"/>
      <c r="D38" s="86"/>
      <c r="E38" s="318"/>
      <c r="F38" s="143"/>
    </row>
    <row r="39" spans="1:6" ht="12.75">
      <c r="A39" s="79" t="s">
        <v>322</v>
      </c>
      <c r="B39" s="86">
        <v>0.2467918384425028</v>
      </c>
      <c r="C39" s="86">
        <v>1.938589658565187</v>
      </c>
      <c r="D39" s="86">
        <v>0.9346329467468717</v>
      </c>
      <c r="E39" s="318">
        <v>0.49842640176078873</v>
      </c>
      <c r="F39" s="143">
        <v>0.2572945799372777</v>
      </c>
    </row>
    <row r="40" spans="1:6" ht="12.75">
      <c r="A40" s="79" t="s">
        <v>323</v>
      </c>
      <c r="B40" s="86">
        <v>0.1979414933857733</v>
      </c>
      <c r="C40" s="86">
        <v>0.659700701292107</v>
      </c>
      <c r="D40" s="86">
        <v>0.4831060839310515</v>
      </c>
      <c r="E40" s="318">
        <v>0.33263322187535665</v>
      </c>
      <c r="F40" s="143">
        <v>0.20464144524516545</v>
      </c>
    </row>
    <row r="41" spans="1:6" ht="12.75">
      <c r="A41" s="78" t="s">
        <v>324</v>
      </c>
      <c r="B41" s="86"/>
      <c r="C41" s="86"/>
      <c r="D41" s="86"/>
      <c r="E41" s="318"/>
      <c r="F41" s="143"/>
    </row>
    <row r="42" spans="1:6" ht="12.75">
      <c r="A42" s="79" t="s">
        <v>325</v>
      </c>
      <c r="B42" s="86">
        <v>1.0057342088365517</v>
      </c>
      <c r="C42" s="86">
        <v>0.6566752644604715</v>
      </c>
      <c r="D42" s="86">
        <v>0.7040736602844332</v>
      </c>
      <c r="E42" s="318">
        <v>-5.822780742981619</v>
      </c>
      <c r="F42" s="143">
        <v>0.9952921106760696</v>
      </c>
    </row>
    <row r="43" spans="1:6" ht="12.75">
      <c r="A43" s="78" t="s">
        <v>326</v>
      </c>
      <c r="B43" s="86"/>
      <c r="C43" s="86"/>
      <c r="D43" s="86"/>
      <c r="E43" s="318"/>
      <c r="F43" s="143"/>
    </row>
    <row r="44" spans="1:6" ht="12.75">
      <c r="A44" s="79" t="s">
        <v>327</v>
      </c>
      <c r="B44" s="86">
        <v>0.17355909107464848</v>
      </c>
      <c r="C44" s="86">
        <v>0.23392806217827453</v>
      </c>
      <c r="D44" s="86">
        <v>-0.08695201184904022</v>
      </c>
      <c r="E44" s="318">
        <v>0.1769018076859159</v>
      </c>
      <c r="F44" s="143">
        <v>0.05566305299263091</v>
      </c>
    </row>
    <row r="45" spans="1:6" ht="12.75">
      <c r="A45" s="79" t="s">
        <v>328</v>
      </c>
      <c r="B45" s="86">
        <v>0.13920454539665514</v>
      </c>
      <c r="C45" s="86">
        <v>0.07960555550736322</v>
      </c>
      <c r="D45" s="86">
        <v>-0.044944965914724015</v>
      </c>
      <c r="E45" s="318">
        <v>0.11805838943977498</v>
      </c>
      <c r="F45" s="143">
        <v>0.04427208538146069</v>
      </c>
    </row>
    <row r="46" spans="1:6" ht="12.75">
      <c r="A46" s="79" t="s">
        <v>329</v>
      </c>
      <c r="B46" s="86">
        <v>0.5169068582242623</v>
      </c>
      <c r="C46" s="86">
        <v>0.8675512268856388</v>
      </c>
      <c r="D46" s="86">
        <v>0.02714765742360719</v>
      </c>
      <c r="E46" s="318">
        <v>0</v>
      </c>
      <c r="F46" s="143">
        <v>1.1178900917607193</v>
      </c>
    </row>
    <row r="47" spans="1:6" ht="5.25" customHeight="1">
      <c r="A47" s="162"/>
      <c r="B47" s="167"/>
      <c r="C47" s="167"/>
      <c r="D47" s="167"/>
      <c r="E47" s="167"/>
      <c r="F47" s="167"/>
    </row>
    <row r="48" spans="1:7" ht="12.75">
      <c r="A48" s="80" t="s">
        <v>330</v>
      </c>
      <c r="B48" s="76"/>
      <c r="C48" s="76"/>
      <c r="D48" s="76"/>
      <c r="E48" s="76"/>
      <c r="F48" s="28"/>
      <c r="G48" s="47"/>
    </row>
    <row r="49" ht="12.75"/>
  </sheetData>
  <sheetProtection selectLockedCells="1" selectUnlockedCells="1"/>
  <mergeCells count="10">
    <mergeCell ref="A1:L1"/>
    <mergeCell ref="A2:L2"/>
    <mergeCell ref="B4:C4"/>
    <mergeCell ref="A29:A30"/>
    <mergeCell ref="B29:C29"/>
    <mergeCell ref="A4:A5"/>
    <mergeCell ref="D4:E4"/>
    <mergeCell ref="F4:L4"/>
    <mergeCell ref="A26:F26"/>
    <mergeCell ref="A27:F2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6" sqref="B6:L6"/>
    </sheetView>
  </sheetViews>
  <sheetFormatPr defaultColWidth="0" defaultRowHeight="12.75"/>
  <cols>
    <col min="1" max="1" width="37.28125" style="0" customWidth="1"/>
    <col min="2" max="2" width="12.28125" style="0" customWidth="1"/>
    <col min="3" max="3" width="13.140625" style="0" customWidth="1"/>
    <col min="4" max="4" width="12.140625" style="0" customWidth="1"/>
    <col min="5" max="5" width="12.00390625" style="0" bestFit="1" customWidth="1"/>
    <col min="6" max="12" width="13.28125" style="0" customWidth="1"/>
    <col min="13" max="14" width="2.7109375" style="0" hidden="1" customWidth="1"/>
    <col min="15" max="15" width="0" style="0" hidden="1" customWidth="1"/>
    <col min="16" max="18" width="2.7109375" style="0" hidden="1" customWidth="1"/>
    <col min="19" max="16384" width="9.140625" style="0" hidden="1" customWidth="1"/>
  </cols>
  <sheetData>
    <row r="1" spans="1:12" ht="19.5" customHeight="1">
      <c r="A1" s="834" t="s">
        <v>1493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</row>
    <row r="2" spans="1:12" ht="14.25" customHeight="1">
      <c r="A2" s="833" t="s">
        <v>1769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1:12" ht="17.25" customHeight="1">
      <c r="A3" s="821" t="s">
        <v>352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</row>
    <row r="4" spans="1:12" ht="3.75" customHeight="1">
      <c r="A4" s="87"/>
      <c r="B4" s="88"/>
      <c r="C4" s="88"/>
      <c r="D4" s="89"/>
      <c r="E4" s="90"/>
      <c r="F4" s="90"/>
      <c r="G4" s="90"/>
      <c r="H4" s="90"/>
      <c r="I4" s="90"/>
      <c r="J4" s="90"/>
      <c r="K4" s="90"/>
      <c r="L4" s="90"/>
    </row>
    <row r="5" spans="1:12" ht="12.75">
      <c r="A5" s="358"/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</row>
    <row r="6" spans="1:12" ht="12.75">
      <c r="A6" s="358"/>
      <c r="B6" s="267" t="s">
        <v>305</v>
      </c>
      <c r="C6" s="267" t="s">
        <v>306</v>
      </c>
      <c r="D6" s="267" t="s">
        <v>307</v>
      </c>
      <c r="E6" s="267" t="s">
        <v>308</v>
      </c>
      <c r="F6" s="267" t="s">
        <v>310</v>
      </c>
      <c r="G6" s="267" t="s">
        <v>311</v>
      </c>
      <c r="H6" s="267" t="s">
        <v>312</v>
      </c>
      <c r="I6" s="267" t="s">
        <v>313</v>
      </c>
      <c r="J6" s="267" t="s">
        <v>309</v>
      </c>
      <c r="K6" s="267" t="s">
        <v>337</v>
      </c>
      <c r="L6" s="267" t="s">
        <v>343</v>
      </c>
    </row>
    <row r="7" spans="1:12" ht="19.5" customHeight="1">
      <c r="A7" s="91" t="s">
        <v>353</v>
      </c>
      <c r="B7" s="92">
        <v>1525983276.21</v>
      </c>
      <c r="C7" s="92">
        <v>215731046.21</v>
      </c>
      <c r="D7" s="92">
        <v>1120654091.9099998</v>
      </c>
      <c r="E7" s="92">
        <v>1384576653.67</v>
      </c>
      <c r="F7" s="92">
        <v>1047814538</v>
      </c>
      <c r="G7" s="92">
        <v>2097326207.4900002</v>
      </c>
      <c r="H7" s="92">
        <v>1799017213.85</v>
      </c>
      <c r="I7" s="92">
        <v>2869320253.92</v>
      </c>
      <c r="J7" s="92">
        <v>2196284545.47</v>
      </c>
      <c r="K7" s="92">
        <v>69274323.97</v>
      </c>
      <c r="L7" s="92">
        <v>139715853.51</v>
      </c>
    </row>
    <row r="8" spans="1:12" ht="19.5" customHeight="1">
      <c r="A8" s="93" t="s">
        <v>354</v>
      </c>
      <c r="B8" s="92">
        <v>241190368.74</v>
      </c>
      <c r="C8" s="92">
        <v>74447274.82</v>
      </c>
      <c r="D8" s="92">
        <v>267066570.90999997</v>
      </c>
      <c r="E8" s="92">
        <v>391216785.29</v>
      </c>
      <c r="F8" s="92">
        <v>45039985</v>
      </c>
      <c r="G8" s="92">
        <v>559753319.08</v>
      </c>
      <c r="H8" s="92">
        <v>303586549.38</v>
      </c>
      <c r="I8" s="92">
        <v>207943872.5</v>
      </c>
      <c r="J8" s="92">
        <v>406949298.67</v>
      </c>
      <c r="K8" s="92">
        <v>58240462.949999996</v>
      </c>
      <c r="L8" s="92">
        <v>33764402.349999994</v>
      </c>
    </row>
    <row r="9" spans="1:12" ht="19.5" customHeight="1">
      <c r="A9" s="93" t="s">
        <v>355</v>
      </c>
      <c r="B9" s="92">
        <v>174451880.88</v>
      </c>
      <c r="C9" s="92">
        <v>19769347.27</v>
      </c>
      <c r="D9" s="92">
        <v>34569322.38</v>
      </c>
      <c r="E9" s="92">
        <v>107410472.53</v>
      </c>
      <c r="F9" s="92">
        <v>10982184</v>
      </c>
      <c r="G9" s="92">
        <v>102281453.35</v>
      </c>
      <c r="H9" s="92">
        <v>81508481.74</v>
      </c>
      <c r="I9" s="92">
        <v>90873784.28</v>
      </c>
      <c r="J9" s="92">
        <v>32133251.42</v>
      </c>
      <c r="K9" s="92">
        <v>12578832.38</v>
      </c>
      <c r="L9" s="92">
        <v>2584905.2</v>
      </c>
    </row>
    <row r="10" spans="1:12" ht="19.5" customHeight="1">
      <c r="A10" s="93" t="s">
        <v>356</v>
      </c>
      <c r="B10" s="92">
        <v>0</v>
      </c>
      <c r="C10" s="92">
        <v>0</v>
      </c>
      <c r="D10" s="92">
        <v>0</v>
      </c>
      <c r="E10" s="92">
        <v>556180.28</v>
      </c>
      <c r="F10" s="92">
        <v>0</v>
      </c>
      <c r="G10" s="92">
        <v>33997805.06</v>
      </c>
      <c r="H10" s="92">
        <v>0</v>
      </c>
      <c r="I10" s="92">
        <v>13937355.36</v>
      </c>
      <c r="J10" s="92">
        <v>9560560.25</v>
      </c>
      <c r="K10" s="92">
        <v>0</v>
      </c>
      <c r="L10" s="92">
        <v>642655.29</v>
      </c>
    </row>
    <row r="11" spans="1:12" ht="19.5" customHeight="1">
      <c r="A11" s="93" t="s">
        <v>357</v>
      </c>
      <c r="B11" s="92">
        <v>61507991.589999996</v>
      </c>
      <c r="C11" s="92">
        <v>48635383.25</v>
      </c>
      <c r="D11" s="92">
        <v>140567466.89</v>
      </c>
      <c r="E11" s="92">
        <v>205248939.95000002</v>
      </c>
      <c r="F11" s="92">
        <v>18702140</v>
      </c>
      <c r="G11" s="92">
        <v>243509440.4</v>
      </c>
      <c r="H11" s="92">
        <v>201469073.76999998</v>
      </c>
      <c r="I11" s="92">
        <v>42992865.04</v>
      </c>
      <c r="J11" s="92">
        <v>102370478.23</v>
      </c>
      <c r="K11" s="92">
        <v>30828939.4</v>
      </c>
      <c r="L11" s="92">
        <v>20918594.91</v>
      </c>
    </row>
    <row r="12" spans="1:12" ht="19.5" customHeight="1">
      <c r="A12" s="93" t="s">
        <v>358</v>
      </c>
      <c r="B12" s="92">
        <v>182800.56</v>
      </c>
      <c r="C12" s="92">
        <v>0</v>
      </c>
      <c r="D12" s="92">
        <v>0</v>
      </c>
      <c r="E12" s="92">
        <v>0</v>
      </c>
      <c r="F12" s="92">
        <v>1790603</v>
      </c>
      <c r="G12" s="92">
        <v>0</v>
      </c>
      <c r="H12" s="92">
        <v>4641739.33</v>
      </c>
      <c r="I12" s="92">
        <v>0</v>
      </c>
      <c r="J12" s="92">
        <v>0</v>
      </c>
      <c r="K12" s="92">
        <v>0</v>
      </c>
      <c r="L12" s="92">
        <v>3706588.2</v>
      </c>
    </row>
    <row r="13" spans="1:12" ht="19.5" customHeight="1">
      <c r="A13" s="93" t="s">
        <v>359</v>
      </c>
      <c r="B13" s="92">
        <v>4392498.49</v>
      </c>
      <c r="C13" s="92">
        <v>3748877.32</v>
      </c>
      <c r="D13" s="92">
        <v>49370319.29</v>
      </c>
      <c r="E13" s="92">
        <v>76498687.64</v>
      </c>
      <c r="F13" s="92">
        <v>0</v>
      </c>
      <c r="G13" s="92">
        <v>160359953.52</v>
      </c>
      <c r="H13" s="92">
        <v>560103.22</v>
      </c>
      <c r="I13" s="92">
        <v>9092275.77</v>
      </c>
      <c r="J13" s="92">
        <v>200495913.31</v>
      </c>
      <c r="K13" s="92">
        <v>2402668.98</v>
      </c>
      <c r="L13" s="92">
        <v>5853784.46</v>
      </c>
    </row>
    <row r="14" spans="1:12" ht="19.5" customHeight="1">
      <c r="A14" s="93" t="s">
        <v>360</v>
      </c>
      <c r="B14" s="92">
        <v>655197.22</v>
      </c>
      <c r="C14" s="92">
        <v>2190500.33</v>
      </c>
      <c r="D14" s="92">
        <v>9792246.11</v>
      </c>
      <c r="E14" s="92">
        <v>1112742.1</v>
      </c>
      <c r="F14" s="92">
        <v>23907</v>
      </c>
      <c r="G14" s="92">
        <v>1789975.79</v>
      </c>
      <c r="H14" s="92">
        <v>15407151.32</v>
      </c>
      <c r="I14" s="92">
        <v>22351978.69</v>
      </c>
      <c r="J14" s="92">
        <v>8869976.71</v>
      </c>
      <c r="K14" s="92">
        <v>12430022.19</v>
      </c>
      <c r="L14" s="92">
        <v>7238</v>
      </c>
    </row>
    <row r="15" spans="1:12" ht="19.5" customHeight="1">
      <c r="A15" s="93" t="s">
        <v>361</v>
      </c>
      <c r="B15" s="92">
        <v>0</v>
      </c>
      <c r="C15" s="92">
        <v>103166.65</v>
      </c>
      <c r="D15" s="92">
        <v>32767216.24</v>
      </c>
      <c r="E15" s="92">
        <v>389762.79</v>
      </c>
      <c r="F15" s="92">
        <v>13541151</v>
      </c>
      <c r="G15" s="92">
        <v>17814690.96</v>
      </c>
      <c r="H15" s="92">
        <v>0</v>
      </c>
      <c r="I15" s="92">
        <v>28695613.36</v>
      </c>
      <c r="J15" s="92">
        <v>53519118.75</v>
      </c>
      <c r="K15" s="92">
        <v>0</v>
      </c>
      <c r="L15" s="92">
        <v>50636.29</v>
      </c>
    </row>
    <row r="16" spans="1:12" ht="19.5" customHeight="1">
      <c r="A16" s="93" t="s">
        <v>362</v>
      </c>
      <c r="B16" s="92">
        <v>1284792907.47</v>
      </c>
      <c r="C16" s="92">
        <v>141283771.39000002</v>
      </c>
      <c r="D16" s="92">
        <v>853587520.9999999</v>
      </c>
      <c r="E16" s="92">
        <v>993359868.3800001</v>
      </c>
      <c r="F16" s="92">
        <v>1002774553</v>
      </c>
      <c r="G16" s="92">
        <v>1537572888.41</v>
      </c>
      <c r="H16" s="92">
        <v>1495430664.4699998</v>
      </c>
      <c r="I16" s="92">
        <v>2661376381.42</v>
      </c>
      <c r="J16" s="92">
        <v>1789335246.8</v>
      </c>
      <c r="K16" s="92">
        <v>11033861.020000001</v>
      </c>
      <c r="L16" s="92">
        <v>105951451.16</v>
      </c>
    </row>
    <row r="17" spans="1:12" ht="19.5" customHeight="1">
      <c r="A17" s="93" t="s">
        <v>363</v>
      </c>
      <c r="B17" s="92">
        <v>0</v>
      </c>
      <c r="C17" s="92">
        <v>130037.93</v>
      </c>
      <c r="D17" s="92">
        <v>501120</v>
      </c>
      <c r="E17" s="92">
        <v>0</v>
      </c>
      <c r="F17" s="92">
        <v>6938269</v>
      </c>
      <c r="G17" s="92">
        <v>208001.2</v>
      </c>
      <c r="H17" s="92">
        <v>55680</v>
      </c>
      <c r="I17" s="92">
        <v>0</v>
      </c>
      <c r="J17" s="92">
        <v>149773.21</v>
      </c>
      <c r="K17" s="92">
        <v>8700</v>
      </c>
      <c r="L17" s="92">
        <v>30594765.49</v>
      </c>
    </row>
    <row r="18" spans="1:12" ht="27.75" customHeight="1">
      <c r="A18" s="93" t="s">
        <v>402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52573866.83</v>
      </c>
      <c r="H18" s="92">
        <v>0</v>
      </c>
      <c r="I18" s="92">
        <v>0</v>
      </c>
      <c r="J18" s="92">
        <v>0</v>
      </c>
      <c r="K18" s="92">
        <v>0</v>
      </c>
      <c r="L18" s="92">
        <v>24348151.61</v>
      </c>
    </row>
    <row r="19" spans="1:12" ht="19.5" customHeight="1">
      <c r="A19" s="93" t="s">
        <v>364</v>
      </c>
      <c r="B19" s="92">
        <v>0</v>
      </c>
      <c r="C19" s="92">
        <v>0</v>
      </c>
      <c r="D19" s="92">
        <v>3487164.29</v>
      </c>
      <c r="E19" s="92">
        <v>5568</v>
      </c>
      <c r="F19" s="92">
        <v>12215413</v>
      </c>
      <c r="G19" s="92">
        <v>0</v>
      </c>
      <c r="H19" s="92">
        <v>81438183.68</v>
      </c>
      <c r="I19" s="92">
        <v>0</v>
      </c>
      <c r="J19" s="92">
        <v>0</v>
      </c>
      <c r="K19" s="92">
        <v>0</v>
      </c>
      <c r="L19" s="92">
        <v>0</v>
      </c>
    </row>
    <row r="20" spans="1:12" ht="19.5" customHeight="1">
      <c r="A20" s="93" t="s">
        <v>365</v>
      </c>
      <c r="B20" s="92">
        <v>1284591067.47</v>
      </c>
      <c r="C20" s="92">
        <v>140670652.22</v>
      </c>
      <c r="D20" s="92">
        <v>848018291.5999999</v>
      </c>
      <c r="E20" s="92">
        <v>990383135.8000001</v>
      </c>
      <c r="F20" s="92">
        <v>983620871</v>
      </c>
      <c r="G20" s="92">
        <v>1484791020.38</v>
      </c>
      <c r="H20" s="92">
        <v>1410569516.08</v>
      </c>
      <c r="I20" s="92">
        <v>2660986580.4</v>
      </c>
      <c r="J20" s="92">
        <v>1788289900.29</v>
      </c>
      <c r="K20" s="92">
        <v>11025161.020000001</v>
      </c>
      <c r="L20" s="92">
        <v>45926261.78</v>
      </c>
    </row>
    <row r="21" spans="1:12" ht="19.5" customHeight="1">
      <c r="A21" s="93" t="s">
        <v>366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3864846.8</v>
      </c>
    </row>
    <row r="22" spans="1:12" ht="19.5" customHeight="1">
      <c r="A22" s="93" t="s">
        <v>367</v>
      </c>
      <c r="B22" s="92">
        <v>0</v>
      </c>
      <c r="C22" s="92">
        <v>483081.24</v>
      </c>
      <c r="D22" s="92">
        <v>1580945.11</v>
      </c>
      <c r="E22" s="92">
        <v>0</v>
      </c>
      <c r="F22" s="92">
        <v>0</v>
      </c>
      <c r="G22" s="92">
        <v>0</v>
      </c>
      <c r="H22" s="92">
        <v>2939871.11</v>
      </c>
      <c r="I22" s="92">
        <v>0</v>
      </c>
      <c r="J22" s="92">
        <v>0</v>
      </c>
      <c r="K22" s="92">
        <v>0</v>
      </c>
      <c r="L22" s="92">
        <v>238403.84</v>
      </c>
    </row>
    <row r="23" spans="1:12" ht="19.5" customHeight="1">
      <c r="A23" s="93" t="s">
        <v>368</v>
      </c>
      <c r="B23" s="92">
        <v>0</v>
      </c>
      <c r="C23" s="92">
        <v>0</v>
      </c>
      <c r="D23" s="92">
        <v>0</v>
      </c>
      <c r="E23" s="92">
        <v>2320734.58</v>
      </c>
      <c r="F23" s="92">
        <v>0</v>
      </c>
      <c r="G23" s="92">
        <v>0</v>
      </c>
      <c r="H23" s="92">
        <v>0</v>
      </c>
      <c r="I23" s="92">
        <v>124787.02</v>
      </c>
      <c r="J23" s="92">
        <v>895573.3</v>
      </c>
      <c r="K23" s="92">
        <v>0</v>
      </c>
      <c r="L23" s="92">
        <v>979021.64</v>
      </c>
    </row>
    <row r="24" spans="1:12" ht="19.5" customHeight="1">
      <c r="A24" s="93" t="s">
        <v>369</v>
      </c>
      <c r="B24" s="92">
        <v>201840</v>
      </c>
      <c r="C24" s="92">
        <v>0</v>
      </c>
      <c r="D24" s="92">
        <v>0</v>
      </c>
      <c r="E24" s="92">
        <v>650430</v>
      </c>
      <c r="F24" s="92">
        <v>0</v>
      </c>
      <c r="G24" s="92">
        <v>0</v>
      </c>
      <c r="H24" s="92">
        <v>427413.6</v>
      </c>
      <c r="I24" s="92">
        <v>265014</v>
      </c>
      <c r="J24" s="92">
        <v>0</v>
      </c>
      <c r="K24" s="92">
        <v>0</v>
      </c>
      <c r="L24" s="92">
        <v>0</v>
      </c>
    </row>
    <row r="25" spans="1:12" ht="19.5" customHeight="1">
      <c r="A25" s="91" t="s">
        <v>370</v>
      </c>
      <c r="B25" s="92">
        <v>1525983276.21</v>
      </c>
      <c r="C25" s="92">
        <v>215731046.20999998</v>
      </c>
      <c r="D25" s="92">
        <v>1120654091.91</v>
      </c>
      <c r="E25" s="92">
        <v>1384576653.67</v>
      </c>
      <c r="F25" s="92">
        <v>1047814538</v>
      </c>
      <c r="G25" s="92">
        <v>2097326207.4899998</v>
      </c>
      <c r="H25" s="92">
        <v>1799017213.85</v>
      </c>
      <c r="I25" s="92">
        <v>2869320253.9199996</v>
      </c>
      <c r="J25" s="92">
        <v>2196284545.4700003</v>
      </c>
      <c r="K25" s="92">
        <v>69274323.97</v>
      </c>
      <c r="L25" s="92">
        <v>139715853.51</v>
      </c>
    </row>
    <row r="26" spans="1:12" ht="19.5" customHeight="1">
      <c r="A26" s="91" t="s">
        <v>371</v>
      </c>
      <c r="B26" s="92">
        <v>189631328.66</v>
      </c>
      <c r="C26" s="92">
        <v>113781779.7</v>
      </c>
      <c r="D26" s="92">
        <v>417328776.82</v>
      </c>
      <c r="E26" s="92">
        <v>645592835.6600001</v>
      </c>
      <c r="F26" s="92">
        <v>450371275</v>
      </c>
      <c r="G26" s="92">
        <v>47456962.51</v>
      </c>
      <c r="H26" s="92">
        <v>399889491.34999996</v>
      </c>
      <c r="I26" s="92">
        <v>423499066.43</v>
      </c>
      <c r="J26" s="92">
        <v>905777606.1400001</v>
      </c>
      <c r="K26" s="92">
        <v>52964348.56999999</v>
      </c>
      <c r="L26" s="92">
        <v>94248250.36</v>
      </c>
    </row>
    <row r="27" spans="1:12" ht="19.5" customHeight="1">
      <c r="A27" s="93" t="s">
        <v>372</v>
      </c>
      <c r="B27" s="92">
        <v>58218352.63</v>
      </c>
      <c r="C27" s="92">
        <v>97737934.15</v>
      </c>
      <c r="D27" s="92">
        <v>189527696.89</v>
      </c>
      <c r="E27" s="92">
        <v>199234835.06</v>
      </c>
      <c r="F27" s="92">
        <v>2703730</v>
      </c>
      <c r="G27" s="92">
        <v>43359608.04</v>
      </c>
      <c r="H27" s="92">
        <v>164078086.76999998</v>
      </c>
      <c r="I27" s="92">
        <v>191955846.29</v>
      </c>
      <c r="J27" s="92">
        <v>244934843.54000002</v>
      </c>
      <c r="K27" s="92">
        <v>45244233.129999995</v>
      </c>
      <c r="L27" s="92">
        <v>21145526.5</v>
      </c>
    </row>
    <row r="28" spans="1:12" ht="19.5" customHeight="1">
      <c r="A28" s="93" t="s">
        <v>373</v>
      </c>
      <c r="B28" s="92">
        <v>21440165.74</v>
      </c>
      <c r="C28" s="92">
        <v>38776368.68</v>
      </c>
      <c r="D28" s="92">
        <v>38480009.93</v>
      </c>
      <c r="E28" s="92">
        <v>79832193.78</v>
      </c>
      <c r="F28" s="92">
        <v>1317269</v>
      </c>
      <c r="G28" s="92">
        <v>29758298.83</v>
      </c>
      <c r="H28" s="92">
        <v>13842382.01</v>
      </c>
      <c r="I28" s="92">
        <v>22015257.319999997</v>
      </c>
      <c r="J28" s="92">
        <v>104195085.29</v>
      </c>
      <c r="K28" s="92">
        <v>7344812.33</v>
      </c>
      <c r="L28" s="92">
        <v>2568593.44</v>
      </c>
    </row>
    <row r="29" spans="1:12" ht="19.5" customHeight="1">
      <c r="A29" s="93" t="s">
        <v>374</v>
      </c>
      <c r="B29" s="92">
        <v>16659012.21</v>
      </c>
      <c r="C29" s="92">
        <v>37156197.41</v>
      </c>
      <c r="D29" s="92">
        <v>17810423.720000003</v>
      </c>
      <c r="E29" s="92">
        <v>0</v>
      </c>
      <c r="F29" s="92">
        <v>0</v>
      </c>
      <c r="G29" s="92">
        <v>0</v>
      </c>
      <c r="H29" s="92">
        <v>39802673.37</v>
      </c>
      <c r="I29" s="92">
        <v>58359628.25</v>
      </c>
      <c r="J29" s="92">
        <v>64328383.04000001</v>
      </c>
      <c r="K29" s="92">
        <v>0</v>
      </c>
      <c r="L29" s="92">
        <v>7558131.28</v>
      </c>
    </row>
    <row r="30" spans="1:12" ht="19.5" customHeight="1">
      <c r="A30" s="93" t="s">
        <v>375</v>
      </c>
      <c r="B30" s="92">
        <v>0</v>
      </c>
      <c r="C30" s="92">
        <v>0</v>
      </c>
      <c r="D30" s="92">
        <v>21706346.63</v>
      </c>
      <c r="E30" s="92">
        <v>4136717.85</v>
      </c>
      <c r="F30" s="92">
        <v>0</v>
      </c>
      <c r="G30" s="92">
        <v>0</v>
      </c>
      <c r="H30" s="92">
        <v>0</v>
      </c>
      <c r="I30" s="92">
        <v>81697855.41</v>
      </c>
      <c r="J30" s="92">
        <v>0</v>
      </c>
      <c r="K30" s="92">
        <v>0</v>
      </c>
      <c r="L30" s="92">
        <v>6623686.63</v>
      </c>
    </row>
    <row r="31" spans="1:12" ht="27.75" customHeight="1">
      <c r="A31" s="93" t="s">
        <v>403</v>
      </c>
      <c r="B31" s="92">
        <v>0</v>
      </c>
      <c r="C31" s="92">
        <v>3128812.37</v>
      </c>
      <c r="D31" s="92">
        <v>0</v>
      </c>
      <c r="E31" s="92">
        <v>9202970.07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1100520.34</v>
      </c>
      <c r="L31" s="92">
        <v>794429.49</v>
      </c>
    </row>
    <row r="32" spans="1:12" ht="19.5" customHeight="1">
      <c r="A32" s="93" t="s">
        <v>376</v>
      </c>
      <c r="B32" s="92">
        <v>20119174.68</v>
      </c>
      <c r="C32" s="92">
        <v>18533548.509999998</v>
      </c>
      <c r="D32" s="92">
        <v>111530916.61</v>
      </c>
      <c r="E32" s="92">
        <v>75133707.94</v>
      </c>
      <c r="F32" s="92">
        <v>1386461</v>
      </c>
      <c r="G32" s="92">
        <v>13601309.21</v>
      </c>
      <c r="H32" s="92">
        <v>93452079.53999999</v>
      </c>
      <c r="I32" s="92">
        <v>29883105.31</v>
      </c>
      <c r="J32" s="92">
        <v>36387357.29</v>
      </c>
      <c r="K32" s="92">
        <v>15725867.84</v>
      </c>
      <c r="L32" s="92">
        <v>2545691.52</v>
      </c>
    </row>
    <row r="33" spans="1:12" ht="19.5" customHeight="1">
      <c r="A33" s="92" t="s">
        <v>377</v>
      </c>
      <c r="B33" s="92">
        <v>0</v>
      </c>
      <c r="C33" s="92">
        <v>143007.18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6030.59</v>
      </c>
    </row>
    <row r="34" spans="1:12" ht="19.5" customHeight="1">
      <c r="A34" s="92" t="s">
        <v>378</v>
      </c>
      <c r="B34" s="92">
        <v>0</v>
      </c>
      <c r="C34" s="92">
        <v>0</v>
      </c>
      <c r="D34" s="92">
        <v>0</v>
      </c>
      <c r="E34" s="92">
        <v>419871.96</v>
      </c>
      <c r="F34" s="92">
        <v>0</v>
      </c>
      <c r="G34" s="92">
        <v>0</v>
      </c>
      <c r="H34" s="92">
        <v>16980951.85</v>
      </c>
      <c r="I34" s="92">
        <v>0</v>
      </c>
      <c r="J34" s="92">
        <v>0</v>
      </c>
      <c r="K34" s="92">
        <v>21073032.62</v>
      </c>
      <c r="L34" s="92">
        <v>1048963.55</v>
      </c>
    </row>
    <row r="35" spans="1:12" ht="19.5" customHeight="1">
      <c r="A35" s="92" t="s">
        <v>379</v>
      </c>
      <c r="B35" s="92">
        <v>0</v>
      </c>
      <c r="C35" s="92">
        <v>0</v>
      </c>
      <c r="D35" s="92">
        <v>0</v>
      </c>
      <c r="E35" s="92">
        <v>30509373.46</v>
      </c>
      <c r="F35" s="92">
        <v>0</v>
      </c>
      <c r="G35" s="92">
        <v>0</v>
      </c>
      <c r="H35" s="92">
        <v>0</v>
      </c>
      <c r="I35" s="92">
        <v>0</v>
      </c>
      <c r="J35" s="92">
        <v>40024017.92</v>
      </c>
      <c r="K35" s="92">
        <v>0</v>
      </c>
      <c r="L35" s="92">
        <v>0</v>
      </c>
    </row>
    <row r="36" spans="1:12" ht="19.5" customHeight="1">
      <c r="A36" s="92" t="s">
        <v>380</v>
      </c>
      <c r="B36" s="92">
        <v>131412976.03</v>
      </c>
      <c r="C36" s="92">
        <v>16043845.55</v>
      </c>
      <c r="D36" s="92">
        <v>227801079.93</v>
      </c>
      <c r="E36" s="92">
        <v>446358000.6</v>
      </c>
      <c r="F36" s="92">
        <v>447667545</v>
      </c>
      <c r="G36" s="92">
        <v>4097354.47</v>
      </c>
      <c r="H36" s="92">
        <v>235811404.57999998</v>
      </c>
      <c r="I36" s="92">
        <v>231543220.14000002</v>
      </c>
      <c r="J36" s="92">
        <v>660842762.6</v>
      </c>
      <c r="K36" s="92">
        <v>7720115.44</v>
      </c>
      <c r="L36" s="92">
        <v>73102723.86</v>
      </c>
    </row>
    <row r="37" spans="1:12" ht="19.5" customHeight="1">
      <c r="A37" s="92" t="s">
        <v>381</v>
      </c>
      <c r="B37" s="92">
        <v>0</v>
      </c>
      <c r="C37" s="92">
        <v>0</v>
      </c>
      <c r="D37" s="92">
        <v>10701173.42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7648211.22</v>
      </c>
    </row>
    <row r="38" spans="1:12" ht="19.5" customHeight="1">
      <c r="A38" s="92" t="s">
        <v>382</v>
      </c>
      <c r="B38" s="92">
        <v>127259230.16</v>
      </c>
      <c r="C38" s="92">
        <v>10961450</v>
      </c>
      <c r="D38" s="92">
        <v>23073055.7</v>
      </c>
      <c r="E38" s="92">
        <v>0</v>
      </c>
      <c r="F38" s="92">
        <v>0</v>
      </c>
      <c r="G38" s="92">
        <v>0</v>
      </c>
      <c r="H38" s="92">
        <v>224935359.23</v>
      </c>
      <c r="I38" s="92">
        <v>0</v>
      </c>
      <c r="J38" s="92">
        <v>186524264.5</v>
      </c>
      <c r="K38" s="92">
        <v>0</v>
      </c>
      <c r="L38" s="92">
        <v>19975894.55</v>
      </c>
    </row>
    <row r="39" spans="1:12" ht="19.5" customHeight="1">
      <c r="A39" s="92" t="s">
        <v>383</v>
      </c>
      <c r="B39" s="92">
        <v>0</v>
      </c>
      <c r="C39" s="92">
        <v>0</v>
      </c>
      <c r="D39" s="92">
        <v>147538529.78</v>
      </c>
      <c r="E39" s="92">
        <v>419584218.12</v>
      </c>
      <c r="F39" s="92">
        <v>0</v>
      </c>
      <c r="G39" s="92">
        <v>0</v>
      </c>
      <c r="H39" s="92">
        <v>0</v>
      </c>
      <c r="I39" s="92">
        <v>214468358.96</v>
      </c>
      <c r="J39" s="92">
        <v>284853430.04</v>
      </c>
      <c r="K39" s="92">
        <v>0</v>
      </c>
      <c r="L39" s="92">
        <v>43925000</v>
      </c>
    </row>
    <row r="40" spans="1:12" ht="27" customHeight="1">
      <c r="A40" s="92" t="s">
        <v>404</v>
      </c>
      <c r="B40" s="92">
        <v>0</v>
      </c>
      <c r="C40" s="92">
        <v>0</v>
      </c>
      <c r="D40" s="92">
        <v>0</v>
      </c>
      <c r="E40" s="92">
        <v>0</v>
      </c>
      <c r="F40" s="92">
        <v>2163571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</row>
    <row r="41" spans="1:12" ht="19.5" customHeight="1">
      <c r="A41" s="92" t="s">
        <v>384</v>
      </c>
      <c r="B41" s="92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1553618.09</v>
      </c>
    </row>
    <row r="42" spans="1:12" ht="19.5" customHeight="1">
      <c r="A42" s="92" t="s">
        <v>385</v>
      </c>
      <c r="B42" s="92">
        <v>0</v>
      </c>
      <c r="C42" s="92">
        <v>0</v>
      </c>
      <c r="D42" s="92">
        <v>0</v>
      </c>
      <c r="E42" s="92">
        <v>0</v>
      </c>
      <c r="F42" s="92">
        <v>2224122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</row>
    <row r="43" spans="1:12" ht="19.5" customHeight="1">
      <c r="A43" s="92" t="s">
        <v>386</v>
      </c>
      <c r="B43" s="92">
        <v>4153745.87</v>
      </c>
      <c r="C43" s="92">
        <v>5082395.55</v>
      </c>
      <c r="D43" s="92">
        <v>46488321.03</v>
      </c>
      <c r="E43" s="92">
        <v>19026722.11</v>
      </c>
      <c r="F43" s="92">
        <v>1792350</v>
      </c>
      <c r="G43" s="92">
        <v>4097354.47</v>
      </c>
      <c r="H43" s="92">
        <v>10876045.35</v>
      </c>
      <c r="I43" s="92">
        <v>12023293.18</v>
      </c>
      <c r="J43" s="92">
        <v>6301901.48</v>
      </c>
      <c r="K43" s="92">
        <v>7720115.44</v>
      </c>
      <c r="L43" s="92">
        <v>0</v>
      </c>
    </row>
    <row r="44" spans="1:12" ht="19.5" customHeight="1">
      <c r="A44" s="92" t="s">
        <v>387</v>
      </c>
      <c r="B44" s="92">
        <v>0</v>
      </c>
      <c r="C44" s="92">
        <v>0</v>
      </c>
      <c r="D44" s="92">
        <v>0</v>
      </c>
      <c r="E44" s="92">
        <v>7747060.37</v>
      </c>
      <c r="F44" s="92">
        <v>441487502</v>
      </c>
      <c r="G44" s="92">
        <v>0</v>
      </c>
      <c r="H44" s="92">
        <v>0</v>
      </c>
      <c r="I44" s="92">
        <v>5051568</v>
      </c>
      <c r="J44" s="92">
        <v>183163166.58</v>
      </c>
      <c r="K44" s="92">
        <v>0</v>
      </c>
      <c r="L44" s="92">
        <v>0</v>
      </c>
    </row>
    <row r="45" spans="1:12" ht="19.5" customHeight="1">
      <c r="A45" s="91" t="s">
        <v>388</v>
      </c>
      <c r="B45" s="92">
        <v>1336351947.55</v>
      </c>
      <c r="C45" s="92">
        <v>101949266.50999999</v>
      </c>
      <c r="D45" s="92">
        <v>703325315.09</v>
      </c>
      <c r="E45" s="92">
        <v>738983818.0099999</v>
      </c>
      <c r="F45" s="92">
        <v>597443263</v>
      </c>
      <c r="G45" s="92">
        <v>2049869244.9799998</v>
      </c>
      <c r="H45" s="92">
        <v>1399127722.5</v>
      </c>
      <c r="I45" s="92">
        <v>2445821187.49</v>
      </c>
      <c r="J45" s="92">
        <v>1290506939.3300002</v>
      </c>
      <c r="K45" s="92">
        <v>16309975.4</v>
      </c>
      <c r="L45" s="92">
        <v>45467603.15</v>
      </c>
    </row>
    <row r="46" spans="1:12" ht="19.5" customHeight="1">
      <c r="A46" s="92" t="s">
        <v>389</v>
      </c>
      <c r="B46" s="92">
        <v>323455793.3</v>
      </c>
      <c r="C46" s="92">
        <v>22997700</v>
      </c>
      <c r="D46" s="92">
        <v>136000320</v>
      </c>
      <c r="E46" s="92">
        <v>192691900</v>
      </c>
      <c r="F46" s="92">
        <v>424354000</v>
      </c>
      <c r="G46" s="92">
        <v>1526155100</v>
      </c>
      <c r="H46" s="92">
        <v>362252100</v>
      </c>
      <c r="I46" s="92">
        <v>438928000</v>
      </c>
      <c r="J46" s="92">
        <v>335828493.55</v>
      </c>
      <c r="K46" s="92">
        <v>1399600</v>
      </c>
      <c r="L46" s="92">
        <v>38615000</v>
      </c>
    </row>
    <row r="47" spans="1:12" ht="19.5" customHeight="1">
      <c r="A47" s="92" t="s">
        <v>390</v>
      </c>
      <c r="B47" s="92">
        <v>122645991.35</v>
      </c>
      <c r="C47" s="92">
        <v>0</v>
      </c>
      <c r="D47" s="92">
        <v>7149016.65</v>
      </c>
      <c r="E47" s="92">
        <v>0</v>
      </c>
      <c r="F47" s="92">
        <v>1081896</v>
      </c>
      <c r="G47" s="92">
        <v>15098302.78</v>
      </c>
      <c r="H47" s="92">
        <v>0</v>
      </c>
      <c r="I47" s="92">
        <v>115624000</v>
      </c>
      <c r="J47" s="92">
        <v>58785911</v>
      </c>
      <c r="K47" s="92">
        <v>7707.04</v>
      </c>
      <c r="L47" s="92">
        <v>4911113.83</v>
      </c>
    </row>
    <row r="48" spans="1:12" ht="19.5" customHeight="1">
      <c r="A48" s="92" t="s">
        <v>391</v>
      </c>
      <c r="B48" s="92">
        <v>0</v>
      </c>
      <c r="C48" s="92">
        <v>0</v>
      </c>
      <c r="D48" s="92">
        <v>120082037.61</v>
      </c>
      <c r="E48" s="92">
        <v>0</v>
      </c>
      <c r="F48" s="92">
        <v>70681767</v>
      </c>
      <c r="G48" s="92">
        <v>0</v>
      </c>
      <c r="H48" s="92">
        <v>0</v>
      </c>
      <c r="I48" s="92">
        <v>0</v>
      </c>
      <c r="J48" s="92">
        <v>261698453.51</v>
      </c>
      <c r="K48" s="92">
        <v>0</v>
      </c>
      <c r="L48" s="92">
        <v>0</v>
      </c>
    </row>
    <row r="49" spans="1:12" ht="19.5" customHeight="1">
      <c r="A49" s="92" t="s">
        <v>392</v>
      </c>
      <c r="B49" s="92">
        <v>0</v>
      </c>
      <c r="C49" s="92">
        <v>0</v>
      </c>
      <c r="D49" s="92">
        <v>8031432.19</v>
      </c>
      <c r="E49" s="92">
        <v>0</v>
      </c>
      <c r="F49" s="92">
        <v>0</v>
      </c>
      <c r="G49" s="92">
        <v>0</v>
      </c>
      <c r="H49" s="92">
        <v>0</v>
      </c>
      <c r="I49" s="92">
        <v>1108969329.55</v>
      </c>
      <c r="J49" s="92">
        <v>0</v>
      </c>
      <c r="K49" s="92">
        <v>0</v>
      </c>
      <c r="L49" s="92">
        <v>0</v>
      </c>
    </row>
    <row r="50" spans="1:12" ht="19.5" customHeight="1">
      <c r="A50" s="92" t="s">
        <v>393</v>
      </c>
      <c r="B50" s="92">
        <v>51798965.89</v>
      </c>
      <c r="C50" s="92">
        <v>6457953.56</v>
      </c>
      <c r="D50" s="92">
        <v>178749900.04000002</v>
      </c>
      <c r="E50" s="92">
        <v>100409836.27000001</v>
      </c>
      <c r="F50" s="92">
        <v>5821199</v>
      </c>
      <c r="G50" s="92">
        <v>14051558.75</v>
      </c>
      <c r="H50" s="92">
        <v>47076511.71</v>
      </c>
      <c r="I50" s="92">
        <v>0</v>
      </c>
      <c r="J50" s="92">
        <v>33981090.44</v>
      </c>
      <c r="K50" s="92">
        <v>2064781.31</v>
      </c>
      <c r="L50" s="92">
        <v>838050.72</v>
      </c>
    </row>
    <row r="51" spans="1:12" ht="19.5" customHeight="1">
      <c r="A51" s="92" t="s">
        <v>1249</v>
      </c>
      <c r="B51" s="94">
        <v>530222272</v>
      </c>
      <c r="C51" s="94">
        <v>32701401.56</v>
      </c>
      <c r="D51" s="94">
        <v>80541831.69</v>
      </c>
      <c r="E51" s="94">
        <v>311142263.57</v>
      </c>
      <c r="F51" s="94">
        <v>175291206</v>
      </c>
      <c r="G51" s="94">
        <v>452289619.31</v>
      </c>
      <c r="H51" s="94">
        <v>523326852.02</v>
      </c>
      <c r="I51" s="94">
        <v>322046088.36</v>
      </c>
      <c r="J51" s="94">
        <v>198883664.77</v>
      </c>
      <c r="K51" s="94">
        <v>308120.98</v>
      </c>
      <c r="L51" s="94">
        <v>-321156</v>
      </c>
    </row>
    <row r="52" spans="1:12" ht="19.5" customHeight="1">
      <c r="A52" s="92" t="s">
        <v>1250</v>
      </c>
      <c r="B52" s="94">
        <v>245172181.53</v>
      </c>
      <c r="C52" s="94">
        <v>3168311.42</v>
      </c>
      <c r="D52" s="94">
        <v>99373792.9</v>
      </c>
      <c r="E52" s="94">
        <v>21368649.97</v>
      </c>
      <c r="F52" s="94">
        <v>71983666</v>
      </c>
      <c r="G52" s="94">
        <v>34607073.61</v>
      </c>
      <c r="H52" s="94">
        <v>20387154.18</v>
      </c>
      <c r="I52" s="94">
        <v>269784381.87</v>
      </c>
      <c r="J52" s="94">
        <v>204221617.65000004</v>
      </c>
      <c r="K52" s="94">
        <v>100322.45</v>
      </c>
      <c r="L52" s="94">
        <v>0</v>
      </c>
    </row>
    <row r="53" spans="1:12" ht="19.5" customHeight="1">
      <c r="A53" s="92" t="s">
        <v>394</v>
      </c>
      <c r="B53" s="94">
        <v>9165652.47</v>
      </c>
      <c r="C53" s="94">
        <v>17561638.15</v>
      </c>
      <c r="D53" s="94">
        <v>10699067.02</v>
      </c>
      <c r="E53" s="94">
        <v>995153.92</v>
      </c>
      <c r="F53" s="94">
        <v>-151551261</v>
      </c>
      <c r="G53" s="94">
        <v>480755.84</v>
      </c>
      <c r="H53" s="94">
        <v>336326204.72</v>
      </c>
      <c r="I53" s="94">
        <v>161645839.51</v>
      </c>
      <c r="J53" s="94">
        <v>157585981.88</v>
      </c>
      <c r="K53" s="94">
        <v>150186.43</v>
      </c>
      <c r="L53" s="94">
        <v>0</v>
      </c>
    </row>
    <row r="54" spans="1:12" ht="19.5" customHeight="1">
      <c r="A54" s="92" t="s">
        <v>395</v>
      </c>
      <c r="B54" s="94">
        <v>53891091.01</v>
      </c>
      <c r="C54" s="94">
        <v>19062261.82</v>
      </c>
      <c r="D54" s="94">
        <v>62697916.99</v>
      </c>
      <c r="E54" s="94">
        <v>112376014.28</v>
      </c>
      <c r="F54" s="94">
        <v>-219210</v>
      </c>
      <c r="G54" s="94">
        <v>7186834.69</v>
      </c>
      <c r="H54" s="94">
        <v>109758899.87</v>
      </c>
      <c r="I54" s="94">
        <v>28823548.2</v>
      </c>
      <c r="J54" s="94">
        <v>39521726.53</v>
      </c>
      <c r="K54" s="94">
        <v>12279257.19</v>
      </c>
      <c r="L54" s="94">
        <v>1424594.6</v>
      </c>
    </row>
    <row r="55" spans="1:12" ht="19.5" customHeight="1">
      <c r="A55" s="92" t="s">
        <v>396</v>
      </c>
      <c r="B55" s="92">
        <v>0</v>
      </c>
      <c r="C55" s="92">
        <v>0</v>
      </c>
      <c r="D55" s="92">
        <v>0</v>
      </c>
      <c r="E55" s="92">
        <v>1106590.58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82241892.98</v>
      </c>
      <c r="L55" s="92">
        <v>0</v>
      </c>
    </row>
    <row r="56" spans="1:12" ht="15.75" customHeight="1">
      <c r="A56" s="92" t="s">
        <v>397</v>
      </c>
      <c r="B56" s="92">
        <v>0</v>
      </c>
      <c r="C56" s="92">
        <v>0</v>
      </c>
      <c r="D56" s="92">
        <v>0</v>
      </c>
      <c r="E56" s="92">
        <v>76220202.01</v>
      </c>
      <c r="F56" s="92">
        <v>0</v>
      </c>
      <c r="G56" s="92">
        <v>0</v>
      </c>
      <c r="H56" s="92">
        <v>0</v>
      </c>
      <c r="I56" s="92">
        <v>28101544.24</v>
      </c>
      <c r="J56" s="92">
        <v>0</v>
      </c>
      <c r="K56" s="92">
        <v>0</v>
      </c>
      <c r="L56" s="92">
        <v>0</v>
      </c>
    </row>
    <row r="57" spans="1:12" ht="6.75" customHeight="1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</row>
    <row r="58" spans="1:12" ht="12.75">
      <c r="A58" s="94" t="s">
        <v>330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</sheetData>
  <sheetProtection selectLockedCells="1" selectUnlockedCells="1"/>
  <mergeCells count="4">
    <mergeCell ref="B5:L5"/>
    <mergeCell ref="A3:L3"/>
    <mergeCell ref="A2:L2"/>
    <mergeCell ref="A1:L1"/>
  </mergeCells>
  <printOptions/>
  <pageMargins left="0.62" right="0.259722222222222" top="0.709722222222222" bottom="0.620138888888889" header="0.511805555555556" footer="0.511805555555556"/>
  <pageSetup fitToHeight="1" fitToWidth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F1">
      <selection activeCell="N12" sqref="N12"/>
    </sheetView>
  </sheetViews>
  <sheetFormatPr defaultColWidth="0" defaultRowHeight="12.75" zeroHeight="1"/>
  <cols>
    <col min="1" max="1" width="34.00390625" style="0" customWidth="1"/>
    <col min="2" max="9" width="11.140625" style="0" customWidth="1"/>
    <col min="10" max="17" width="10.8515625" style="0" customWidth="1"/>
    <col min="18" max="18" width="12.421875" style="0" customWidth="1"/>
    <col min="19" max="26" width="9.140625" style="0" customWidth="1"/>
    <col min="27" max="27" width="0" style="0" hidden="1" customWidth="1"/>
    <col min="28" max="16384" width="11.421875" style="0" hidden="1" customWidth="1"/>
  </cols>
  <sheetData>
    <row r="1" spans="1:18" ht="15.75">
      <c r="A1" s="834" t="s">
        <v>1497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</row>
    <row r="2" spans="1:18" ht="12.75">
      <c r="A2" s="821" t="s">
        <v>1769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</row>
    <row r="3" spans="1:18" ht="12.75">
      <c r="A3" s="836" t="s">
        <v>405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</row>
    <row r="4" ht="5.25" customHeight="1"/>
    <row r="5" spans="1:18" ht="28.5" customHeight="1">
      <c r="A5" s="835"/>
      <c r="B5" s="816" t="s">
        <v>1496</v>
      </c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37" t="s">
        <v>1495</v>
      </c>
      <c r="Q5" s="838"/>
      <c r="R5" s="328" t="s">
        <v>1494</v>
      </c>
    </row>
    <row r="6" spans="1:18" ht="12.75">
      <c r="A6" s="835"/>
      <c r="B6" s="268" t="s">
        <v>331</v>
      </c>
      <c r="C6" s="269" t="s">
        <v>400</v>
      </c>
      <c r="D6" s="269" t="s">
        <v>332</v>
      </c>
      <c r="E6" s="269" t="s">
        <v>333</v>
      </c>
      <c r="F6" s="269" t="s">
        <v>1085</v>
      </c>
      <c r="G6" s="269" t="s">
        <v>930</v>
      </c>
      <c r="H6" s="269" t="s">
        <v>787</v>
      </c>
      <c r="I6" s="269" t="s">
        <v>401</v>
      </c>
      <c r="J6" s="269" t="s">
        <v>649</v>
      </c>
      <c r="K6" s="270" t="s">
        <v>1038</v>
      </c>
      <c r="L6" s="270" t="s">
        <v>344</v>
      </c>
      <c r="M6" s="270" t="s">
        <v>859</v>
      </c>
      <c r="N6" s="270" t="s">
        <v>791</v>
      </c>
      <c r="O6" s="270" t="s">
        <v>399</v>
      </c>
      <c r="P6" s="270" t="s">
        <v>334</v>
      </c>
      <c r="Q6" s="270" t="s">
        <v>1373</v>
      </c>
      <c r="R6" s="270" t="s">
        <v>345</v>
      </c>
    </row>
    <row r="7" spans="1:18" ht="21.75" customHeight="1">
      <c r="A7" s="219" t="s">
        <v>353</v>
      </c>
      <c r="B7" s="221">
        <v>43113163.29</v>
      </c>
      <c r="C7" s="221">
        <v>1633536088.6899996</v>
      </c>
      <c r="D7" s="221">
        <v>241601397.26999998</v>
      </c>
      <c r="E7" s="221">
        <v>3007459539.28</v>
      </c>
      <c r="F7" s="221">
        <v>21447454</v>
      </c>
      <c r="G7" s="221">
        <v>3808462364.1500006</v>
      </c>
      <c r="H7" s="221">
        <v>1537566547</v>
      </c>
      <c r="I7" s="221">
        <v>37435726.35</v>
      </c>
      <c r="J7" s="221">
        <v>2016098142.8700004</v>
      </c>
      <c r="K7" s="221">
        <v>1128585461.01</v>
      </c>
      <c r="L7" s="221">
        <v>17217247.64</v>
      </c>
      <c r="M7" s="221">
        <v>20076361.03</v>
      </c>
      <c r="N7" s="221">
        <v>2426478852.9899993</v>
      </c>
      <c r="O7" s="221">
        <v>446784915.88000005</v>
      </c>
      <c r="P7" s="221">
        <v>1214089088.81</v>
      </c>
      <c r="Q7" s="221">
        <v>596917986</v>
      </c>
      <c r="R7" s="221">
        <v>127792657.60000001</v>
      </c>
    </row>
    <row r="8" spans="1:18" ht="21.75" customHeight="1">
      <c r="A8" s="220" t="s">
        <v>354</v>
      </c>
      <c r="B8" s="221">
        <v>11522894.9</v>
      </c>
      <c r="C8" s="221">
        <v>290789704.85</v>
      </c>
      <c r="D8" s="221">
        <v>127320028.72999999</v>
      </c>
      <c r="E8" s="221">
        <v>1174586378.14</v>
      </c>
      <c r="F8" s="221">
        <v>13512310</v>
      </c>
      <c r="G8" s="221">
        <v>848019737.9</v>
      </c>
      <c r="H8" s="221">
        <v>681001132</v>
      </c>
      <c r="I8" s="221">
        <v>16300909.020000001</v>
      </c>
      <c r="J8" s="221">
        <v>1521810746.4900002</v>
      </c>
      <c r="K8" s="221">
        <v>885577124.26</v>
      </c>
      <c r="L8" s="221">
        <v>11707941.149999999</v>
      </c>
      <c r="M8" s="221">
        <v>4848360.32</v>
      </c>
      <c r="N8" s="221">
        <v>190852040.91</v>
      </c>
      <c r="O8" s="221">
        <v>282967882.50000006</v>
      </c>
      <c r="P8" s="221">
        <v>954728166.5799999</v>
      </c>
      <c r="Q8" s="221">
        <v>248576768</v>
      </c>
      <c r="R8" s="221">
        <v>68310626.82000001</v>
      </c>
    </row>
    <row r="9" spans="1:18" ht="21.75" customHeight="1">
      <c r="A9" s="220" t="s">
        <v>355</v>
      </c>
      <c r="B9" s="221">
        <v>6994886.87</v>
      </c>
      <c r="C9" s="221">
        <v>87043313.02</v>
      </c>
      <c r="D9" s="221">
        <v>42139116.98</v>
      </c>
      <c r="E9" s="221">
        <v>620976856.55</v>
      </c>
      <c r="F9" s="221">
        <v>845238</v>
      </c>
      <c r="G9" s="221">
        <v>262520117.08</v>
      </c>
      <c r="H9" s="221">
        <v>97824761</v>
      </c>
      <c r="I9" s="221">
        <v>1341229.74</v>
      </c>
      <c r="J9" s="221">
        <v>164967966.78</v>
      </c>
      <c r="K9" s="221">
        <v>116103359.69</v>
      </c>
      <c r="L9" s="221">
        <v>1430539.26</v>
      </c>
      <c r="M9" s="221">
        <v>50666.72</v>
      </c>
      <c r="N9" s="221">
        <v>13201403.66</v>
      </c>
      <c r="O9" s="221">
        <v>39165300.47</v>
      </c>
      <c r="P9" s="221">
        <v>141144385.59</v>
      </c>
      <c r="Q9" s="221">
        <v>27093166</v>
      </c>
      <c r="R9" s="221">
        <v>7392240.28</v>
      </c>
    </row>
    <row r="10" spans="1:18" ht="21.75" customHeight="1">
      <c r="A10" s="220" t="s">
        <v>356</v>
      </c>
      <c r="B10" s="221">
        <v>0</v>
      </c>
      <c r="C10" s="221">
        <v>54831135.26</v>
      </c>
      <c r="D10" s="221">
        <v>0</v>
      </c>
      <c r="E10" s="221">
        <v>25298341.86</v>
      </c>
      <c r="F10" s="221">
        <v>0</v>
      </c>
      <c r="G10" s="221">
        <v>221398056.81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30464923.85</v>
      </c>
      <c r="O10" s="221">
        <v>4833405.08</v>
      </c>
      <c r="P10" s="221">
        <v>0</v>
      </c>
      <c r="Q10" s="221">
        <v>839147</v>
      </c>
      <c r="R10" s="221">
        <v>28734537.28</v>
      </c>
    </row>
    <row r="11" spans="1:18" ht="21.75" customHeight="1">
      <c r="A11" s="220" t="s">
        <v>357</v>
      </c>
      <c r="B11" s="221">
        <v>2454974.18</v>
      </c>
      <c r="C11" s="221">
        <v>63068767.269999996</v>
      </c>
      <c r="D11" s="221">
        <v>8530497.21</v>
      </c>
      <c r="E11" s="221">
        <v>172647153.28</v>
      </c>
      <c r="F11" s="221">
        <v>9240470</v>
      </c>
      <c r="G11" s="221">
        <v>155588338.64999998</v>
      </c>
      <c r="H11" s="221">
        <v>209001696</v>
      </c>
      <c r="I11" s="221">
        <v>4863242.7700000005</v>
      </c>
      <c r="J11" s="221">
        <v>620779617.9100001</v>
      </c>
      <c r="K11" s="221">
        <v>449523278.71</v>
      </c>
      <c r="L11" s="221">
        <v>7577005.77</v>
      </c>
      <c r="M11" s="221">
        <v>833459.57</v>
      </c>
      <c r="N11" s="221">
        <v>66398341.72</v>
      </c>
      <c r="O11" s="221">
        <v>53323381.22</v>
      </c>
      <c r="P11" s="221">
        <v>382860527.6</v>
      </c>
      <c r="Q11" s="221">
        <v>22275200</v>
      </c>
      <c r="R11" s="221">
        <v>31360814.11</v>
      </c>
    </row>
    <row r="12" spans="1:18" ht="21.75" customHeight="1">
      <c r="A12" s="220" t="s">
        <v>358</v>
      </c>
      <c r="B12" s="221">
        <v>0</v>
      </c>
      <c r="C12" s="221">
        <v>7803471.94</v>
      </c>
      <c r="D12" s="221">
        <v>0</v>
      </c>
      <c r="E12" s="221">
        <v>0</v>
      </c>
      <c r="F12" s="221">
        <v>107452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28705.12</v>
      </c>
      <c r="M12" s="221">
        <v>66784.03</v>
      </c>
      <c r="N12" s="221">
        <v>9001750.94</v>
      </c>
      <c r="O12" s="221">
        <v>13010915.01</v>
      </c>
      <c r="P12" s="221">
        <v>70499733.32</v>
      </c>
      <c r="Q12" s="221">
        <v>1401021</v>
      </c>
      <c r="R12" s="221">
        <v>823035.15</v>
      </c>
    </row>
    <row r="13" spans="1:18" ht="21.75" customHeight="1">
      <c r="A13" s="220" t="s">
        <v>359</v>
      </c>
      <c r="B13" s="221">
        <v>2057368.4</v>
      </c>
      <c r="C13" s="221">
        <v>33736564.9</v>
      </c>
      <c r="D13" s="221">
        <v>73819225.52</v>
      </c>
      <c r="E13" s="221">
        <v>299401597.96000004</v>
      </c>
      <c r="F13" s="221">
        <v>3017379</v>
      </c>
      <c r="G13" s="221">
        <v>188870457.51</v>
      </c>
      <c r="H13" s="221">
        <v>368684141</v>
      </c>
      <c r="I13" s="221">
        <v>9841264.5</v>
      </c>
      <c r="J13" s="221">
        <v>604044783.8300002</v>
      </c>
      <c r="K13" s="221">
        <v>167936449.35999998</v>
      </c>
      <c r="L13" s="221">
        <v>2671691</v>
      </c>
      <c r="M13" s="221">
        <v>3897450</v>
      </c>
      <c r="N13" s="221">
        <v>71785620.74</v>
      </c>
      <c r="O13" s="221">
        <v>169509544.92000002</v>
      </c>
      <c r="P13" s="221">
        <v>326127127.14</v>
      </c>
      <c r="Q13" s="221">
        <v>195712595</v>
      </c>
      <c r="R13" s="221">
        <v>0</v>
      </c>
    </row>
    <row r="14" spans="1:18" ht="21.75" customHeight="1">
      <c r="A14" s="220" t="s">
        <v>360</v>
      </c>
      <c r="B14" s="221">
        <v>15665.45</v>
      </c>
      <c r="C14" s="221">
        <v>44306452.46</v>
      </c>
      <c r="D14" s="221">
        <v>248253.44</v>
      </c>
      <c r="E14" s="221">
        <v>56262428.49</v>
      </c>
      <c r="F14" s="221">
        <v>301771</v>
      </c>
      <c r="G14" s="221">
        <v>19642767.85</v>
      </c>
      <c r="H14" s="221">
        <v>5490534</v>
      </c>
      <c r="I14" s="221">
        <v>97931.6</v>
      </c>
      <c r="J14" s="221">
        <v>67023119.55</v>
      </c>
      <c r="K14" s="221">
        <v>9080912.35</v>
      </c>
      <c r="L14" s="221">
        <v>0</v>
      </c>
      <c r="M14" s="221">
        <v>0</v>
      </c>
      <c r="N14" s="221">
        <v>0</v>
      </c>
      <c r="O14" s="221">
        <v>2705460.24</v>
      </c>
      <c r="P14" s="221">
        <v>34096392.93</v>
      </c>
      <c r="Q14" s="221">
        <v>1255639</v>
      </c>
      <c r="R14" s="221">
        <v>0</v>
      </c>
    </row>
    <row r="15" spans="1:18" ht="21.75" customHeight="1">
      <c r="A15" s="220" t="s">
        <v>361</v>
      </c>
      <c r="B15" s="221">
        <v>0</v>
      </c>
      <c r="C15" s="221">
        <v>0</v>
      </c>
      <c r="D15" s="221">
        <v>2582935.58</v>
      </c>
      <c r="E15" s="221">
        <v>0</v>
      </c>
      <c r="F15" s="221">
        <v>0</v>
      </c>
      <c r="G15" s="221">
        <v>0</v>
      </c>
      <c r="H15" s="221">
        <v>0</v>
      </c>
      <c r="I15" s="221">
        <v>157240.41</v>
      </c>
      <c r="J15" s="221">
        <v>64995258.42</v>
      </c>
      <c r="K15" s="221">
        <v>142933124.15</v>
      </c>
      <c r="L15" s="221">
        <v>0</v>
      </c>
      <c r="M15" s="221">
        <v>0</v>
      </c>
      <c r="N15" s="221">
        <v>0</v>
      </c>
      <c r="O15" s="221">
        <v>419875.56</v>
      </c>
      <c r="P15" s="221">
        <v>0</v>
      </c>
      <c r="Q15" s="221">
        <v>0</v>
      </c>
      <c r="R15" s="221">
        <v>0</v>
      </c>
    </row>
    <row r="16" spans="1:18" ht="21.75" customHeight="1">
      <c r="A16" s="220" t="s">
        <v>362</v>
      </c>
      <c r="B16" s="221">
        <v>31590268.389999997</v>
      </c>
      <c r="C16" s="221">
        <v>1342746383.8399997</v>
      </c>
      <c r="D16" s="221">
        <v>114281368.54</v>
      </c>
      <c r="E16" s="221">
        <v>1832873161.14</v>
      </c>
      <c r="F16" s="221">
        <v>7935144</v>
      </c>
      <c r="G16" s="221">
        <v>2960442626.2500005</v>
      </c>
      <c r="H16" s="221">
        <v>856565415</v>
      </c>
      <c r="I16" s="221">
        <v>21134817.330000002</v>
      </c>
      <c r="J16" s="221">
        <v>494287396.38</v>
      </c>
      <c r="K16" s="221">
        <v>243008336.74999997</v>
      </c>
      <c r="L16" s="221">
        <v>5509306.49</v>
      </c>
      <c r="M16" s="221">
        <v>15228000.709999999</v>
      </c>
      <c r="N16" s="221">
        <v>2235626812.0799994</v>
      </c>
      <c r="O16" s="221">
        <v>163817033.38</v>
      </c>
      <c r="P16" s="221">
        <v>259360922.22999996</v>
      </c>
      <c r="Q16" s="221">
        <v>348341218</v>
      </c>
      <c r="R16" s="221">
        <v>59482030.78</v>
      </c>
    </row>
    <row r="17" spans="1:18" ht="21.75" customHeight="1">
      <c r="A17" s="220" t="s">
        <v>363</v>
      </c>
      <c r="B17" s="221">
        <v>265777.2</v>
      </c>
      <c r="C17" s="221">
        <v>289007645.4</v>
      </c>
      <c r="D17" s="221">
        <v>102868.5</v>
      </c>
      <c r="E17" s="221">
        <v>345970464.96</v>
      </c>
      <c r="F17" s="221">
        <v>10056</v>
      </c>
      <c r="G17" s="221">
        <v>1562444591.22</v>
      </c>
      <c r="H17" s="221">
        <v>468476</v>
      </c>
      <c r="I17" s="221">
        <v>0</v>
      </c>
      <c r="J17" s="221">
        <v>1534266.66</v>
      </c>
      <c r="K17" s="221">
        <v>41702.45</v>
      </c>
      <c r="L17" s="221">
        <v>23970</v>
      </c>
      <c r="M17" s="221">
        <v>20880</v>
      </c>
      <c r="N17" s="221">
        <v>1369919114.29</v>
      </c>
      <c r="O17" s="221">
        <v>4254555.75</v>
      </c>
      <c r="P17" s="221">
        <v>837687.9199999999</v>
      </c>
      <c r="Q17" s="221">
        <v>0</v>
      </c>
      <c r="R17" s="221">
        <v>41760</v>
      </c>
    </row>
    <row r="18" spans="1:18" ht="26.25" customHeight="1">
      <c r="A18" s="220" t="s">
        <v>402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4317132.08</v>
      </c>
      <c r="P18" s="221">
        <v>0</v>
      </c>
      <c r="Q18" s="221">
        <v>0</v>
      </c>
      <c r="R18" s="221">
        <v>0</v>
      </c>
    </row>
    <row r="19" spans="1:18" ht="21.75" customHeight="1">
      <c r="A19" s="220" t="s">
        <v>364</v>
      </c>
      <c r="B19" s="221">
        <v>0</v>
      </c>
      <c r="C19" s="221">
        <v>0</v>
      </c>
      <c r="D19" s="221">
        <v>0</v>
      </c>
      <c r="E19" s="221">
        <v>25963256.08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151142.27</v>
      </c>
      <c r="N19" s="221">
        <v>126443535.8</v>
      </c>
      <c r="O19" s="221">
        <v>0</v>
      </c>
      <c r="P19" s="221">
        <v>0</v>
      </c>
      <c r="Q19" s="221">
        <v>0</v>
      </c>
      <c r="R19" s="221">
        <v>1967553.17</v>
      </c>
    </row>
    <row r="20" spans="1:18" ht="21.75" customHeight="1">
      <c r="A20" s="220" t="s">
        <v>365</v>
      </c>
      <c r="B20" s="221">
        <v>31324491.189999998</v>
      </c>
      <c r="C20" s="221">
        <v>1026936305.2999998</v>
      </c>
      <c r="D20" s="221">
        <v>84281746.04</v>
      </c>
      <c r="E20" s="221">
        <v>1380590660.52</v>
      </c>
      <c r="F20" s="221">
        <v>7608938</v>
      </c>
      <c r="G20" s="221">
        <v>1395544488.5500002</v>
      </c>
      <c r="H20" s="221">
        <v>837697175</v>
      </c>
      <c r="I20" s="221">
        <v>20872428.240000002</v>
      </c>
      <c r="J20" s="221">
        <v>492753129.71999997</v>
      </c>
      <c r="K20" s="221">
        <v>242966634.29999998</v>
      </c>
      <c r="L20" s="221">
        <v>3071898.3200000003</v>
      </c>
      <c r="M20" s="221">
        <v>7773462.069999999</v>
      </c>
      <c r="N20" s="221">
        <v>733625008.7699999</v>
      </c>
      <c r="O20" s="221">
        <v>153210495.69</v>
      </c>
      <c r="P20" s="221">
        <v>258523234.30999997</v>
      </c>
      <c r="Q20" s="221">
        <v>315112792</v>
      </c>
      <c r="R20" s="221">
        <v>24482558.059999995</v>
      </c>
    </row>
    <row r="21" spans="1:18" ht="21.75" customHeight="1">
      <c r="A21" s="220" t="s">
        <v>366</v>
      </c>
      <c r="B21" s="221">
        <v>0</v>
      </c>
      <c r="C21" s="221">
        <v>0</v>
      </c>
      <c r="D21" s="221">
        <v>0</v>
      </c>
      <c r="E21" s="221">
        <v>0</v>
      </c>
      <c r="F21" s="221">
        <v>313892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1688502.76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</row>
    <row r="22" spans="1:18" ht="21.75" customHeight="1">
      <c r="A22" s="220" t="s">
        <v>367</v>
      </c>
      <c r="B22" s="221">
        <v>0</v>
      </c>
      <c r="C22" s="221">
        <v>1864283.9</v>
      </c>
      <c r="D22" s="221">
        <v>0</v>
      </c>
      <c r="E22" s="221">
        <v>63724019.69</v>
      </c>
      <c r="F22" s="221">
        <v>2258</v>
      </c>
      <c r="G22" s="221">
        <v>0</v>
      </c>
      <c r="H22" s="221">
        <v>18399764</v>
      </c>
      <c r="I22" s="221">
        <v>174000</v>
      </c>
      <c r="J22" s="221">
        <v>0</v>
      </c>
      <c r="K22" s="221">
        <v>0</v>
      </c>
      <c r="L22" s="221">
        <v>0</v>
      </c>
      <c r="M22" s="221">
        <v>1378562.18</v>
      </c>
      <c r="N22" s="221">
        <v>0</v>
      </c>
      <c r="O22" s="221">
        <v>132992.64</v>
      </c>
      <c r="P22" s="221">
        <v>0</v>
      </c>
      <c r="Q22" s="221">
        <v>0</v>
      </c>
      <c r="R22" s="221">
        <v>7813472</v>
      </c>
    </row>
    <row r="23" spans="1:18" ht="21.75" customHeight="1">
      <c r="A23" s="220" t="s">
        <v>368</v>
      </c>
      <c r="B23" s="221">
        <v>0</v>
      </c>
      <c r="C23" s="221">
        <v>11328340.12</v>
      </c>
      <c r="D23" s="221">
        <v>29896754</v>
      </c>
      <c r="E23" s="221">
        <v>16624759.89</v>
      </c>
      <c r="F23" s="221">
        <v>0</v>
      </c>
      <c r="G23" s="221">
        <v>2453546.48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2845663.79</v>
      </c>
      <c r="N23" s="221">
        <v>5639153.22</v>
      </c>
      <c r="O23" s="221">
        <v>1901857.22</v>
      </c>
      <c r="P23" s="221">
        <v>0</v>
      </c>
      <c r="Q23" s="221">
        <v>2384918</v>
      </c>
      <c r="R23" s="221">
        <v>0</v>
      </c>
    </row>
    <row r="24" spans="1:18" ht="21.75" customHeight="1">
      <c r="A24" s="220" t="s">
        <v>369</v>
      </c>
      <c r="B24" s="221">
        <v>0</v>
      </c>
      <c r="C24" s="221">
        <v>13609809.12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88389.09</v>
      </c>
      <c r="J24" s="221">
        <v>0</v>
      </c>
      <c r="K24" s="221">
        <v>0</v>
      </c>
      <c r="L24" s="221">
        <v>724935.41</v>
      </c>
      <c r="M24" s="221">
        <v>3058290.4</v>
      </c>
      <c r="N24" s="221">
        <v>0</v>
      </c>
      <c r="O24" s="221">
        <v>0</v>
      </c>
      <c r="P24" s="221">
        <v>0</v>
      </c>
      <c r="Q24" s="221">
        <v>30843508</v>
      </c>
      <c r="R24" s="221">
        <v>25176687.55</v>
      </c>
    </row>
    <row r="25" spans="1:18" ht="21.75" customHeight="1">
      <c r="A25" s="219" t="s">
        <v>370</v>
      </c>
      <c r="B25" s="221">
        <v>43113163.29000001</v>
      </c>
      <c r="C25" s="221">
        <v>1633536088.69</v>
      </c>
      <c r="D25" s="221">
        <v>241601397.26999998</v>
      </c>
      <c r="E25" s="221">
        <v>3007459539.2799997</v>
      </c>
      <c r="F25" s="221">
        <v>21447454</v>
      </c>
      <c r="G25" s="221">
        <v>3808462364.15</v>
      </c>
      <c r="H25" s="221">
        <v>1537566547</v>
      </c>
      <c r="I25" s="221">
        <v>37435726.35</v>
      </c>
      <c r="J25" s="221">
        <v>2016098142.8700004</v>
      </c>
      <c r="K25" s="221">
        <v>1128585461.01</v>
      </c>
      <c r="L25" s="221">
        <v>17217247.64</v>
      </c>
      <c r="M25" s="221">
        <v>20076361.03</v>
      </c>
      <c r="N25" s="221">
        <v>2426478852.9900002</v>
      </c>
      <c r="O25" s="221">
        <v>446784915.88</v>
      </c>
      <c r="P25" s="221">
        <v>1214089088.81</v>
      </c>
      <c r="Q25" s="221">
        <v>596917986</v>
      </c>
      <c r="R25" s="221">
        <v>127792657.6</v>
      </c>
    </row>
    <row r="26" spans="1:18" ht="21.75" customHeight="1">
      <c r="A26" s="219" t="s">
        <v>371</v>
      </c>
      <c r="B26" s="221">
        <v>767386</v>
      </c>
      <c r="C26" s="221">
        <v>302672875.85</v>
      </c>
      <c r="D26" s="221">
        <v>78366007.32000001</v>
      </c>
      <c r="E26" s="221">
        <v>1156096161.62</v>
      </c>
      <c r="F26" s="221">
        <v>19595319</v>
      </c>
      <c r="G26" s="221">
        <v>1164772076.15</v>
      </c>
      <c r="H26" s="221">
        <v>835397043</v>
      </c>
      <c r="I26" s="221">
        <v>15467279.700000001</v>
      </c>
      <c r="J26" s="221">
        <v>1162425170.3600001</v>
      </c>
      <c r="K26" s="221">
        <v>759955804.8599999</v>
      </c>
      <c r="L26" s="221">
        <v>9943747.18</v>
      </c>
      <c r="M26" s="221">
        <v>14060656.889999999</v>
      </c>
      <c r="N26" s="221">
        <v>1986124162.91</v>
      </c>
      <c r="O26" s="221">
        <v>195287835.64</v>
      </c>
      <c r="P26" s="221">
        <v>564578313.6</v>
      </c>
      <c r="Q26" s="221">
        <v>406389478</v>
      </c>
      <c r="R26" s="221">
        <v>77894136.27</v>
      </c>
    </row>
    <row r="27" spans="1:18" ht="21.75" customHeight="1">
      <c r="A27" s="220" t="s">
        <v>372</v>
      </c>
      <c r="B27" s="221">
        <v>484446.45999999996</v>
      </c>
      <c r="C27" s="221">
        <v>258764506.95000002</v>
      </c>
      <c r="D27" s="221">
        <v>75800280.87</v>
      </c>
      <c r="E27" s="221">
        <v>559663361.9300001</v>
      </c>
      <c r="F27" s="221">
        <v>5683445</v>
      </c>
      <c r="G27" s="221">
        <v>1118138853.47</v>
      </c>
      <c r="H27" s="221">
        <v>411090489</v>
      </c>
      <c r="I27" s="221">
        <v>7354612.330000001</v>
      </c>
      <c r="J27" s="221">
        <v>727964686.46</v>
      </c>
      <c r="K27" s="221">
        <v>570786010.2199999</v>
      </c>
      <c r="L27" s="221">
        <v>6789500.08</v>
      </c>
      <c r="M27" s="221">
        <v>4088618.2399999998</v>
      </c>
      <c r="N27" s="221">
        <v>179063934.61999997</v>
      </c>
      <c r="O27" s="221">
        <v>125373692.39</v>
      </c>
      <c r="P27" s="221">
        <v>141109404.97</v>
      </c>
      <c r="Q27" s="221">
        <v>175744919</v>
      </c>
      <c r="R27" s="221">
        <v>34173242.79</v>
      </c>
    </row>
    <row r="28" spans="1:18" ht="21.75" customHeight="1">
      <c r="A28" s="220" t="s">
        <v>373</v>
      </c>
      <c r="B28" s="221">
        <v>365248.62</v>
      </c>
      <c r="C28" s="221">
        <v>34927235.18</v>
      </c>
      <c r="D28" s="221">
        <v>34325649.3</v>
      </c>
      <c r="E28" s="221">
        <v>102597936.73</v>
      </c>
      <c r="F28" s="221">
        <v>2067439</v>
      </c>
      <c r="G28" s="221">
        <v>483195185.59</v>
      </c>
      <c r="H28" s="221">
        <v>120664414</v>
      </c>
      <c r="I28" s="221">
        <v>2475720.2600000002</v>
      </c>
      <c r="J28" s="221">
        <v>113585960.85</v>
      </c>
      <c r="K28" s="221">
        <v>225116745.67</v>
      </c>
      <c r="L28" s="221">
        <v>191606.03</v>
      </c>
      <c r="M28" s="221">
        <v>1335777.23</v>
      </c>
      <c r="N28" s="221">
        <v>70145311.96</v>
      </c>
      <c r="O28" s="221">
        <v>68743438.16</v>
      </c>
      <c r="P28" s="221">
        <v>131716909.64</v>
      </c>
      <c r="Q28" s="221">
        <v>15935977</v>
      </c>
      <c r="R28" s="221">
        <v>4354198.67</v>
      </c>
    </row>
    <row r="29" spans="1:18" ht="21.75" customHeight="1">
      <c r="A29" s="220" t="s">
        <v>374</v>
      </c>
      <c r="B29" s="221">
        <v>0</v>
      </c>
      <c r="C29" s="221">
        <v>0</v>
      </c>
      <c r="D29" s="221">
        <v>0</v>
      </c>
      <c r="E29" s="221">
        <v>191687887.09</v>
      </c>
      <c r="F29" s="221">
        <v>0</v>
      </c>
      <c r="G29" s="221">
        <v>26295818.37</v>
      </c>
      <c r="H29" s="221">
        <v>121639502</v>
      </c>
      <c r="I29" s="221">
        <v>3826229.37</v>
      </c>
      <c r="J29" s="221">
        <v>375854507.44</v>
      </c>
      <c r="K29" s="221">
        <v>249453532.37</v>
      </c>
      <c r="L29" s="221">
        <v>652790.62</v>
      </c>
      <c r="M29" s="221">
        <v>52259.56</v>
      </c>
      <c r="N29" s="221">
        <v>93413912.75</v>
      </c>
      <c r="O29" s="221">
        <v>3751509.42</v>
      </c>
      <c r="P29" s="221">
        <v>0</v>
      </c>
      <c r="Q29" s="221">
        <v>157490182</v>
      </c>
      <c r="R29" s="221">
        <v>0</v>
      </c>
    </row>
    <row r="30" spans="1:18" ht="21.75" customHeight="1">
      <c r="A30" s="220" t="s">
        <v>375</v>
      </c>
      <c r="B30" s="221">
        <v>0</v>
      </c>
      <c r="C30" s="221">
        <v>28209819.76</v>
      </c>
      <c r="D30" s="221">
        <v>0</v>
      </c>
      <c r="E30" s="221">
        <v>0</v>
      </c>
      <c r="F30" s="221">
        <v>1253884</v>
      </c>
      <c r="G30" s="221">
        <v>0</v>
      </c>
      <c r="H30" s="221">
        <v>0</v>
      </c>
      <c r="I30" s="221">
        <v>0</v>
      </c>
      <c r="J30" s="221">
        <v>211178491.59</v>
      </c>
      <c r="K30" s="221">
        <v>77977552.28999999</v>
      </c>
      <c r="L30" s="221">
        <v>5875810.39</v>
      </c>
      <c r="M30" s="221">
        <v>1252800</v>
      </c>
      <c r="N30" s="221">
        <v>14192230.66</v>
      </c>
      <c r="O30" s="221">
        <v>33511838.1</v>
      </c>
      <c r="P30" s="221">
        <v>606100.11</v>
      </c>
      <c r="Q30" s="221">
        <v>0</v>
      </c>
      <c r="R30" s="221">
        <v>26250023.44</v>
      </c>
    </row>
    <row r="31" spans="1:18" ht="24.75" customHeight="1">
      <c r="A31" s="220" t="s">
        <v>403</v>
      </c>
      <c r="B31" s="221">
        <v>0</v>
      </c>
      <c r="C31" s="221">
        <v>0</v>
      </c>
      <c r="D31" s="221">
        <v>0</v>
      </c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</row>
    <row r="32" spans="1:18" ht="21.75" customHeight="1">
      <c r="A32" s="220" t="s">
        <v>376</v>
      </c>
      <c r="B32" s="221">
        <v>119197.84</v>
      </c>
      <c r="C32" s="221">
        <v>158857999.05</v>
      </c>
      <c r="D32" s="221">
        <v>25918512.82</v>
      </c>
      <c r="E32" s="221">
        <v>195186576.41</v>
      </c>
      <c r="F32" s="221">
        <v>2087320</v>
      </c>
      <c r="G32" s="221">
        <v>441275494.49</v>
      </c>
      <c r="H32" s="221">
        <v>83928395</v>
      </c>
      <c r="I32" s="221">
        <v>0</v>
      </c>
      <c r="J32" s="221">
        <v>27345726.58</v>
      </c>
      <c r="K32" s="221">
        <v>6307360.79</v>
      </c>
      <c r="L32" s="221">
        <v>69293.04</v>
      </c>
      <c r="M32" s="221">
        <v>1366419.05</v>
      </c>
      <c r="N32" s="221">
        <v>1312479.25</v>
      </c>
      <c r="O32" s="221">
        <v>15945202.35</v>
      </c>
      <c r="P32" s="221">
        <v>4210710.08</v>
      </c>
      <c r="Q32" s="221">
        <v>2318760</v>
      </c>
      <c r="R32" s="221">
        <v>2482192.32</v>
      </c>
    </row>
    <row r="33" spans="1:18" ht="21.75" customHeight="1">
      <c r="A33" s="220" t="s">
        <v>377</v>
      </c>
      <c r="B33" s="221">
        <v>0</v>
      </c>
      <c r="C33" s="221">
        <v>36769452.96</v>
      </c>
      <c r="D33" s="221">
        <v>0</v>
      </c>
      <c r="E33" s="221">
        <v>70190961.7</v>
      </c>
      <c r="F33" s="221">
        <v>274802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4382804.23</v>
      </c>
      <c r="Q33" s="221">
        <v>0</v>
      </c>
      <c r="R33" s="221">
        <v>0</v>
      </c>
    </row>
    <row r="34" spans="1:18" ht="21.75" customHeight="1">
      <c r="A34" s="220" t="s">
        <v>378</v>
      </c>
      <c r="B34" s="221">
        <v>0</v>
      </c>
      <c r="C34" s="221">
        <v>0</v>
      </c>
      <c r="D34" s="221">
        <v>0</v>
      </c>
      <c r="E34" s="221">
        <v>0</v>
      </c>
      <c r="F34" s="221">
        <v>0</v>
      </c>
      <c r="G34" s="221">
        <v>3195574.1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81362.4</v>
      </c>
      <c r="N34" s="221">
        <v>0</v>
      </c>
      <c r="O34" s="221">
        <v>0</v>
      </c>
      <c r="P34" s="221">
        <v>192880.91</v>
      </c>
      <c r="Q34" s="221">
        <v>0</v>
      </c>
      <c r="R34" s="221">
        <v>0</v>
      </c>
    </row>
    <row r="35" spans="1:18" ht="21.75" customHeight="1">
      <c r="A35" s="220" t="s">
        <v>379</v>
      </c>
      <c r="B35" s="221">
        <v>0</v>
      </c>
      <c r="C35" s="221">
        <v>0</v>
      </c>
      <c r="D35" s="221">
        <v>15556118.75</v>
      </c>
      <c r="E35" s="221">
        <v>0</v>
      </c>
      <c r="F35" s="221">
        <v>0</v>
      </c>
      <c r="G35" s="221">
        <v>164176780.92</v>
      </c>
      <c r="H35" s="221">
        <v>84858178</v>
      </c>
      <c r="I35" s="221">
        <v>1052662.7</v>
      </c>
      <c r="J35" s="221">
        <v>0</v>
      </c>
      <c r="K35" s="221">
        <v>11930819.1</v>
      </c>
      <c r="L35" s="221">
        <v>0</v>
      </c>
      <c r="M35" s="221">
        <v>0</v>
      </c>
      <c r="N35" s="221">
        <v>0</v>
      </c>
      <c r="O35" s="221">
        <v>3421704.36</v>
      </c>
      <c r="P35" s="221">
        <v>0</v>
      </c>
      <c r="Q35" s="221">
        <v>0</v>
      </c>
      <c r="R35" s="221">
        <v>1086828.36</v>
      </c>
    </row>
    <row r="36" spans="1:18" ht="21.75" customHeight="1">
      <c r="A36" s="220" t="s">
        <v>380</v>
      </c>
      <c r="B36" s="221">
        <v>282939.54</v>
      </c>
      <c r="C36" s="221">
        <v>43908368.9</v>
      </c>
      <c r="D36" s="221">
        <v>2565726.45</v>
      </c>
      <c r="E36" s="221">
        <v>596432799.6899999</v>
      </c>
      <c r="F36" s="221">
        <v>13911874</v>
      </c>
      <c r="G36" s="221">
        <v>46633222.68</v>
      </c>
      <c r="H36" s="221">
        <v>424306554</v>
      </c>
      <c r="I36" s="221">
        <v>8112667.37</v>
      </c>
      <c r="J36" s="221">
        <v>434460483.90000004</v>
      </c>
      <c r="K36" s="221">
        <v>189169794.64000002</v>
      </c>
      <c r="L36" s="221">
        <v>3154247.1</v>
      </c>
      <c r="M36" s="221">
        <v>9972038.649999999</v>
      </c>
      <c r="N36" s="221">
        <v>1807060228.2900002</v>
      </c>
      <c r="O36" s="221">
        <v>69914143.25</v>
      </c>
      <c r="P36" s="221">
        <v>423468908.63</v>
      </c>
      <c r="Q36" s="221">
        <v>230644559</v>
      </c>
      <c r="R36" s="221">
        <v>43720893.48</v>
      </c>
    </row>
    <row r="37" spans="1:18" ht="21.75" customHeight="1">
      <c r="A37" s="220" t="s">
        <v>381</v>
      </c>
      <c r="B37" s="221">
        <v>0</v>
      </c>
      <c r="C37" s="221">
        <v>0</v>
      </c>
      <c r="D37" s="221">
        <v>0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0</v>
      </c>
      <c r="R37" s="221">
        <v>0</v>
      </c>
    </row>
    <row r="38" spans="1:18" ht="21.75" customHeight="1">
      <c r="A38" s="220" t="s">
        <v>382</v>
      </c>
      <c r="B38" s="221">
        <v>0</v>
      </c>
      <c r="C38" s="221">
        <v>0</v>
      </c>
      <c r="D38" s="221">
        <v>0</v>
      </c>
      <c r="E38" s="221">
        <v>126752264.53</v>
      </c>
      <c r="F38" s="221">
        <v>2453816</v>
      </c>
      <c r="G38" s="221">
        <v>0</v>
      </c>
      <c r="H38" s="221">
        <v>386944444</v>
      </c>
      <c r="I38" s="221">
        <v>7168800</v>
      </c>
      <c r="J38" s="221">
        <v>9636972.67</v>
      </c>
      <c r="K38" s="221">
        <v>0</v>
      </c>
      <c r="L38" s="221">
        <v>2337482.19</v>
      </c>
      <c r="M38" s="221">
        <v>9161660.12</v>
      </c>
      <c r="N38" s="221">
        <v>0</v>
      </c>
      <c r="O38" s="221">
        <v>9004807.56</v>
      </c>
      <c r="P38" s="221">
        <v>0</v>
      </c>
      <c r="Q38" s="221">
        <v>0</v>
      </c>
      <c r="R38" s="221">
        <v>5909932.21</v>
      </c>
    </row>
    <row r="39" spans="1:18" ht="21.75" customHeight="1">
      <c r="A39" s="220" t="s">
        <v>383</v>
      </c>
      <c r="B39" s="221">
        <v>0</v>
      </c>
      <c r="C39" s="221">
        <v>21761452.18</v>
      </c>
      <c r="D39" s="221">
        <v>0</v>
      </c>
      <c r="E39" s="221">
        <v>417100000</v>
      </c>
      <c r="F39" s="221">
        <v>0</v>
      </c>
      <c r="G39" s="221">
        <v>0</v>
      </c>
      <c r="H39" s="221">
        <v>0</v>
      </c>
      <c r="I39" s="221">
        <v>0</v>
      </c>
      <c r="J39" s="221">
        <v>409496805.24</v>
      </c>
      <c r="K39" s="221">
        <v>183297397.4</v>
      </c>
      <c r="L39" s="221">
        <v>0</v>
      </c>
      <c r="M39" s="221">
        <v>0</v>
      </c>
      <c r="N39" s="221">
        <v>1754630658.89</v>
      </c>
      <c r="O39" s="221">
        <v>41979360.35</v>
      </c>
      <c r="P39" s="221">
        <v>417600000</v>
      </c>
      <c r="Q39" s="221">
        <v>199320500</v>
      </c>
      <c r="R39" s="221">
        <v>12605952</v>
      </c>
    </row>
    <row r="40" spans="1:18" ht="25.5" customHeight="1">
      <c r="A40" s="220" t="s">
        <v>404</v>
      </c>
      <c r="B40" s="221">
        <v>0</v>
      </c>
      <c r="C40" s="221">
        <v>0</v>
      </c>
      <c r="D40" s="221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</row>
    <row r="41" spans="1:18" ht="21.75" customHeight="1">
      <c r="A41" s="220" t="s">
        <v>384</v>
      </c>
      <c r="B41" s="221">
        <v>0</v>
      </c>
      <c r="C41" s="221">
        <v>0</v>
      </c>
      <c r="D41" s="221">
        <v>0</v>
      </c>
      <c r="E41" s="221">
        <v>0</v>
      </c>
      <c r="F41" s="221">
        <v>0</v>
      </c>
      <c r="G41" s="221">
        <v>43456094.56</v>
      </c>
      <c r="H41" s="221">
        <v>37362110</v>
      </c>
      <c r="I41" s="221">
        <v>0</v>
      </c>
      <c r="J41" s="221">
        <v>0</v>
      </c>
      <c r="K41" s="221">
        <v>0</v>
      </c>
      <c r="L41" s="221">
        <v>750000</v>
      </c>
      <c r="M41" s="221">
        <v>0</v>
      </c>
      <c r="N41" s="221">
        <v>52429569.4</v>
      </c>
      <c r="O41" s="221">
        <v>0</v>
      </c>
      <c r="P41" s="221">
        <v>0</v>
      </c>
      <c r="Q41" s="221">
        <v>30276000</v>
      </c>
      <c r="R41" s="221">
        <v>0</v>
      </c>
    </row>
    <row r="42" spans="1:18" ht="26.25" customHeight="1">
      <c r="A42" s="220" t="s">
        <v>385</v>
      </c>
      <c r="B42" s="221">
        <v>0</v>
      </c>
      <c r="C42" s="221">
        <v>0</v>
      </c>
      <c r="D42" s="221">
        <v>0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0</v>
      </c>
      <c r="K42" s="221">
        <v>0</v>
      </c>
      <c r="L42" s="221">
        <v>0</v>
      </c>
      <c r="M42" s="221">
        <v>0</v>
      </c>
      <c r="N42" s="221">
        <v>0</v>
      </c>
      <c r="O42" s="221">
        <v>0</v>
      </c>
      <c r="P42" s="221">
        <v>0</v>
      </c>
      <c r="Q42" s="221">
        <v>0</v>
      </c>
      <c r="R42" s="221">
        <v>23657625.33</v>
      </c>
    </row>
    <row r="43" spans="1:18" ht="21.75" customHeight="1">
      <c r="A43" s="220" t="s">
        <v>386</v>
      </c>
      <c r="B43" s="221">
        <v>282939.54</v>
      </c>
      <c r="C43" s="221">
        <v>22146916.72</v>
      </c>
      <c r="D43" s="221">
        <v>2565726.45</v>
      </c>
      <c r="E43" s="221">
        <v>52580535.16</v>
      </c>
      <c r="F43" s="221">
        <v>358058</v>
      </c>
      <c r="G43" s="221">
        <v>3177128.12</v>
      </c>
      <c r="H43" s="221">
        <v>0</v>
      </c>
      <c r="I43" s="221">
        <v>943867.37</v>
      </c>
      <c r="J43" s="221">
        <v>15326705.99</v>
      </c>
      <c r="K43" s="221">
        <v>5872397.24</v>
      </c>
      <c r="L43" s="221">
        <v>66764.91</v>
      </c>
      <c r="M43" s="221">
        <v>810378.53</v>
      </c>
      <c r="N43" s="221">
        <v>0</v>
      </c>
      <c r="O43" s="221">
        <v>18929975.34</v>
      </c>
      <c r="P43" s="221">
        <v>5868908.63</v>
      </c>
      <c r="Q43" s="221">
        <v>1048059</v>
      </c>
      <c r="R43" s="221">
        <v>90267.54</v>
      </c>
    </row>
    <row r="44" spans="1:18" ht="21.75" customHeight="1">
      <c r="A44" s="220" t="s">
        <v>387</v>
      </c>
      <c r="B44" s="221">
        <v>0</v>
      </c>
      <c r="C44" s="221">
        <v>0</v>
      </c>
      <c r="D44" s="221">
        <v>0</v>
      </c>
      <c r="E44" s="221">
        <v>0</v>
      </c>
      <c r="F44" s="221">
        <v>11100000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1457116.4</v>
      </c>
    </row>
    <row r="45" spans="1:18" ht="21.75" customHeight="1">
      <c r="A45" s="219" t="s">
        <v>388</v>
      </c>
      <c r="B45" s="221">
        <v>42345777.29000001</v>
      </c>
      <c r="C45" s="221">
        <v>1330863212.84</v>
      </c>
      <c r="D45" s="221">
        <v>163235389.95</v>
      </c>
      <c r="E45" s="221">
        <v>1851363377.6599998</v>
      </c>
      <c r="F45" s="221">
        <v>1852135</v>
      </c>
      <c r="G45" s="221">
        <v>2643690288</v>
      </c>
      <c r="H45" s="221">
        <v>702169504</v>
      </c>
      <c r="I45" s="221">
        <v>21968446.650000002</v>
      </c>
      <c r="J45" s="221">
        <v>853672972.5100001</v>
      </c>
      <c r="K45" s="221">
        <v>368629656.15000004</v>
      </c>
      <c r="L45" s="221">
        <v>7273500.46</v>
      </c>
      <c r="M45" s="221">
        <v>6015704.1400000015</v>
      </c>
      <c r="N45" s="221">
        <v>440354690.08</v>
      </c>
      <c r="O45" s="221">
        <v>251497080.24</v>
      </c>
      <c r="P45" s="221">
        <v>649510775.2099999</v>
      </c>
      <c r="Q45" s="221">
        <v>190528508</v>
      </c>
      <c r="R45" s="221">
        <v>49898521.330000006</v>
      </c>
    </row>
    <row r="46" spans="1:18" ht="21.75" customHeight="1">
      <c r="A46" s="220" t="s">
        <v>389</v>
      </c>
      <c r="B46" s="221">
        <v>30364930</v>
      </c>
      <c r="C46" s="221">
        <v>207243000</v>
      </c>
      <c r="D46" s="221">
        <v>34330400</v>
      </c>
      <c r="E46" s="221">
        <v>196614600</v>
      </c>
      <c r="F46" s="221">
        <v>329000</v>
      </c>
      <c r="G46" s="221">
        <v>560587200</v>
      </c>
      <c r="H46" s="221">
        <v>436512300</v>
      </c>
      <c r="I46" s="221">
        <v>20500000</v>
      </c>
      <c r="J46" s="221">
        <v>254400000</v>
      </c>
      <c r="K46" s="221">
        <v>124900000</v>
      </c>
      <c r="L46" s="221">
        <v>3790500</v>
      </c>
      <c r="M46" s="221">
        <v>6205300</v>
      </c>
      <c r="N46" s="221">
        <v>335700000</v>
      </c>
      <c r="O46" s="221">
        <v>174957600</v>
      </c>
      <c r="P46" s="221">
        <v>301274000</v>
      </c>
      <c r="Q46" s="221">
        <v>49000000</v>
      </c>
      <c r="R46" s="221">
        <v>27800000</v>
      </c>
    </row>
    <row r="47" spans="1:18" ht="21.75" customHeight="1">
      <c r="A47" s="220" t="s">
        <v>390</v>
      </c>
      <c r="B47" s="221">
        <v>0</v>
      </c>
      <c r="C47" s="221">
        <v>0</v>
      </c>
      <c r="D47" s="221">
        <v>0</v>
      </c>
      <c r="E47" s="221">
        <v>1058010</v>
      </c>
      <c r="F47" s="221">
        <v>0</v>
      </c>
      <c r="G47" s="221">
        <v>47505837</v>
      </c>
      <c r="H47" s="221">
        <v>0</v>
      </c>
      <c r="I47" s="221">
        <v>0</v>
      </c>
      <c r="J47" s="221">
        <v>0</v>
      </c>
      <c r="K47" s="221">
        <v>0</v>
      </c>
      <c r="L47" s="221">
        <v>68460</v>
      </c>
      <c r="M47" s="221">
        <v>0</v>
      </c>
      <c r="N47" s="221">
        <v>20330346.42</v>
      </c>
      <c r="O47" s="221">
        <v>0</v>
      </c>
      <c r="P47" s="221">
        <v>0</v>
      </c>
      <c r="Q47" s="221">
        <v>0</v>
      </c>
      <c r="R47" s="221">
        <v>0</v>
      </c>
    </row>
    <row r="48" spans="1:18" ht="21.75" customHeight="1">
      <c r="A48" s="220" t="s">
        <v>391</v>
      </c>
      <c r="B48" s="221">
        <v>0</v>
      </c>
      <c r="C48" s="221">
        <v>103813765.2</v>
      </c>
      <c r="D48" s="221">
        <v>21352660.72</v>
      </c>
      <c r="E48" s="221">
        <v>138615175</v>
      </c>
      <c r="F48" s="221">
        <v>11186</v>
      </c>
      <c r="G48" s="221">
        <v>0</v>
      </c>
      <c r="H48" s="221">
        <v>0</v>
      </c>
      <c r="I48" s="221">
        <v>0</v>
      </c>
      <c r="J48" s="221">
        <v>66569103.23</v>
      </c>
      <c r="K48" s="221">
        <v>0</v>
      </c>
      <c r="L48" s="221">
        <v>0</v>
      </c>
      <c r="M48" s="221">
        <v>39.66</v>
      </c>
      <c r="N48" s="221">
        <v>0</v>
      </c>
      <c r="O48" s="221">
        <v>0</v>
      </c>
      <c r="P48" s="221">
        <v>0</v>
      </c>
      <c r="Q48" s="221">
        <v>0</v>
      </c>
      <c r="R48" s="221">
        <v>277241</v>
      </c>
    </row>
    <row r="49" spans="1:18" ht="21.75" customHeight="1">
      <c r="A49" s="220" t="s">
        <v>392</v>
      </c>
      <c r="B49" s="221">
        <v>0</v>
      </c>
      <c r="C49" s="221">
        <v>0</v>
      </c>
      <c r="D49" s="221">
        <v>0</v>
      </c>
      <c r="E49" s="221">
        <v>27226549</v>
      </c>
      <c r="F49" s="221">
        <v>0</v>
      </c>
      <c r="G49" s="221">
        <v>0</v>
      </c>
      <c r="H49" s="221">
        <v>0</v>
      </c>
      <c r="I49" s="221">
        <v>0</v>
      </c>
      <c r="J49" s="221">
        <v>9057789</v>
      </c>
      <c r="K49" s="221">
        <v>110104679.42</v>
      </c>
      <c r="L49" s="221">
        <v>0</v>
      </c>
      <c r="M49" s="221">
        <v>797198.06</v>
      </c>
      <c r="N49" s="221">
        <v>0</v>
      </c>
      <c r="O49" s="221">
        <v>0</v>
      </c>
      <c r="P49" s="221">
        <v>0</v>
      </c>
      <c r="Q49" s="221">
        <v>0</v>
      </c>
      <c r="R49" s="221">
        <v>617933.73</v>
      </c>
    </row>
    <row r="50" spans="1:18" ht="21.75" customHeight="1">
      <c r="A50" s="220" t="s">
        <v>393</v>
      </c>
      <c r="B50" s="221">
        <v>996771.44</v>
      </c>
      <c r="C50" s="221">
        <v>294494091.12</v>
      </c>
      <c r="D50" s="221">
        <v>14756103.83</v>
      </c>
      <c r="E50" s="221">
        <v>112206763</v>
      </c>
      <c r="F50" s="221">
        <v>110933</v>
      </c>
      <c r="G50" s="221">
        <v>326568406</v>
      </c>
      <c r="H50" s="221">
        <v>29791448</v>
      </c>
      <c r="I50" s="221">
        <v>595.01</v>
      </c>
      <c r="J50" s="221">
        <v>48863057.97</v>
      </c>
      <c r="K50" s="221">
        <v>7224759.13</v>
      </c>
      <c r="L50" s="221">
        <v>105242.84</v>
      </c>
      <c r="M50" s="221">
        <v>220655.37</v>
      </c>
      <c r="N50" s="221">
        <v>0</v>
      </c>
      <c r="O50" s="221">
        <v>8472265.69</v>
      </c>
      <c r="P50" s="221">
        <v>14972255.19</v>
      </c>
      <c r="Q50" s="221">
        <v>129285746</v>
      </c>
      <c r="R50" s="221">
        <v>329249.17</v>
      </c>
    </row>
    <row r="51" spans="1:18" ht="21.75" customHeight="1">
      <c r="A51" s="220" t="s">
        <v>1249</v>
      </c>
      <c r="B51" s="222">
        <v>8506080.45</v>
      </c>
      <c r="C51" s="222">
        <v>118175969.1</v>
      </c>
      <c r="D51" s="222">
        <v>22977713.61</v>
      </c>
      <c r="E51" s="222">
        <v>109460062.78</v>
      </c>
      <c r="F51" s="222">
        <v>191514</v>
      </c>
      <c r="G51" s="222">
        <v>316501196</v>
      </c>
      <c r="H51" s="222">
        <v>143260753</v>
      </c>
      <c r="I51" s="222">
        <v>2207132.93</v>
      </c>
      <c r="J51" s="222">
        <v>138564326.47</v>
      </c>
      <c r="K51" s="222">
        <v>43370236</v>
      </c>
      <c r="L51" s="222">
        <v>1402819.68</v>
      </c>
      <c r="M51" s="222">
        <v>122038.13</v>
      </c>
      <c r="N51" s="222">
        <v>58405883.3</v>
      </c>
      <c r="O51" s="222">
        <v>6821624.25</v>
      </c>
      <c r="P51" s="222">
        <v>149097031.7</v>
      </c>
      <c r="Q51" s="222">
        <v>8323443</v>
      </c>
      <c r="R51" s="221">
        <v>14947742.12</v>
      </c>
    </row>
    <row r="52" spans="1:18" ht="21.75" customHeight="1">
      <c r="A52" s="220" t="s">
        <v>1250</v>
      </c>
      <c r="B52" s="222">
        <v>774167.88</v>
      </c>
      <c r="C52" s="222">
        <v>124678975</v>
      </c>
      <c r="D52" s="222">
        <v>16414020.19</v>
      </c>
      <c r="E52" s="222">
        <v>145735725.96</v>
      </c>
      <c r="F52" s="222">
        <v>35369</v>
      </c>
      <c r="G52" s="222">
        <v>115957577</v>
      </c>
      <c r="H52" s="222">
        <v>14127022</v>
      </c>
      <c r="I52" s="222">
        <v>-703.97</v>
      </c>
      <c r="J52" s="222">
        <v>53121469.49</v>
      </c>
      <c r="K52" s="222">
        <v>51268738.53</v>
      </c>
      <c r="L52" s="222">
        <v>306008.12</v>
      </c>
      <c r="M52" s="222">
        <v>32377.9</v>
      </c>
      <c r="N52" s="222">
        <v>0</v>
      </c>
      <c r="O52" s="222">
        <v>379617.24</v>
      </c>
      <c r="P52" s="222">
        <v>19169702.59</v>
      </c>
      <c r="Q52" s="222">
        <v>0</v>
      </c>
      <c r="R52" s="221">
        <v>1052198.31</v>
      </c>
    </row>
    <row r="53" spans="1:18" ht="21.75" customHeight="1">
      <c r="A53" s="220" t="s">
        <v>394</v>
      </c>
      <c r="B53" s="223">
        <v>-34291.98</v>
      </c>
      <c r="C53" s="222">
        <v>298825162.6</v>
      </c>
      <c r="D53" s="223">
        <v>0</v>
      </c>
      <c r="E53" s="223">
        <v>960315003.65</v>
      </c>
      <c r="F53" s="223">
        <v>1163844</v>
      </c>
      <c r="G53" s="223">
        <v>-319313833</v>
      </c>
      <c r="H53" s="223">
        <v>3291081</v>
      </c>
      <c r="I53" s="223">
        <v>-397236.1</v>
      </c>
      <c r="J53" s="223">
        <v>127883055.58</v>
      </c>
      <c r="K53" s="223">
        <v>23471495.46</v>
      </c>
      <c r="L53" s="223">
        <v>1457425.5</v>
      </c>
      <c r="M53" s="223">
        <v>-1038102.85</v>
      </c>
      <c r="N53" s="223">
        <v>-2252999.6</v>
      </c>
      <c r="O53" s="223">
        <v>31048140.45</v>
      </c>
      <c r="P53" s="223">
        <v>114800779.57</v>
      </c>
      <c r="Q53" s="223">
        <v>594989</v>
      </c>
      <c r="R53" s="223">
        <v>4436640.62</v>
      </c>
    </row>
    <row r="54" spans="1:18" ht="21.75" customHeight="1">
      <c r="A54" s="220" t="s">
        <v>395</v>
      </c>
      <c r="B54" s="223">
        <v>1738119.5</v>
      </c>
      <c r="C54" s="223">
        <v>183632249.82</v>
      </c>
      <c r="D54" s="223">
        <v>53404491.6</v>
      </c>
      <c r="E54" s="223">
        <v>160131488.27</v>
      </c>
      <c r="F54" s="223">
        <v>10289</v>
      </c>
      <c r="G54" s="223">
        <v>1595883905</v>
      </c>
      <c r="H54" s="223">
        <v>75186900</v>
      </c>
      <c r="I54" s="223">
        <v>-341341.22</v>
      </c>
      <c r="J54" s="223">
        <v>155214170.77</v>
      </c>
      <c r="K54" s="223">
        <v>8289747.61</v>
      </c>
      <c r="L54" s="223">
        <v>143044.32</v>
      </c>
      <c r="M54" s="223">
        <v>-323802.13</v>
      </c>
      <c r="N54" s="223">
        <v>28171459.96</v>
      </c>
      <c r="O54" s="223">
        <v>29817832.61</v>
      </c>
      <c r="P54" s="223">
        <v>50197006.16</v>
      </c>
      <c r="Q54" s="223">
        <v>3324330</v>
      </c>
      <c r="R54" s="223">
        <v>437516.38</v>
      </c>
    </row>
    <row r="55" spans="1:18" ht="21.75" customHeight="1">
      <c r="A55" s="220" t="s">
        <v>396</v>
      </c>
      <c r="B55" s="221">
        <v>0</v>
      </c>
      <c r="C55" s="221">
        <v>0</v>
      </c>
      <c r="D55" s="221">
        <v>0</v>
      </c>
      <c r="E55" s="221">
        <v>0</v>
      </c>
      <c r="F55" s="221">
        <v>0</v>
      </c>
      <c r="G55" s="221">
        <v>0</v>
      </c>
      <c r="H55" s="221">
        <v>0</v>
      </c>
      <c r="I55" s="221">
        <v>0</v>
      </c>
      <c r="J55" s="221">
        <v>0</v>
      </c>
      <c r="K55" s="221">
        <v>0</v>
      </c>
      <c r="L55" s="221">
        <v>0</v>
      </c>
      <c r="M55" s="221">
        <v>0</v>
      </c>
      <c r="N55" s="221">
        <v>0</v>
      </c>
      <c r="O55" s="221">
        <v>0</v>
      </c>
      <c r="P55" s="221">
        <v>0</v>
      </c>
      <c r="Q55" s="221">
        <v>0</v>
      </c>
      <c r="R55" s="221">
        <v>0</v>
      </c>
    </row>
    <row r="56" spans="1:18" ht="21.75" customHeight="1">
      <c r="A56" s="220" t="s">
        <v>397</v>
      </c>
      <c r="B56" s="221">
        <v>0</v>
      </c>
      <c r="C56" s="221">
        <v>0</v>
      </c>
      <c r="D56" s="221">
        <v>0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  <c r="J56" s="221">
        <v>0</v>
      </c>
      <c r="K56" s="221">
        <v>0</v>
      </c>
      <c r="L56" s="221">
        <v>0</v>
      </c>
      <c r="M56" s="221">
        <v>0</v>
      </c>
      <c r="N56" s="221">
        <v>0</v>
      </c>
      <c r="O56" s="221">
        <v>86351445.88</v>
      </c>
      <c r="P56" s="221">
        <v>0</v>
      </c>
      <c r="Q56" s="221">
        <v>0</v>
      </c>
      <c r="R56" s="221">
        <v>0</v>
      </c>
    </row>
    <row r="57" spans="1:18" ht="6.75" customHeigh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6.5" customHeight="1">
      <c r="A58" s="80" t="s">
        <v>330</v>
      </c>
      <c r="B58" s="90"/>
      <c r="C58" s="101"/>
      <c r="D58" s="101"/>
      <c r="E58" s="101"/>
      <c r="F58" s="101"/>
      <c r="G58" s="101"/>
      <c r="H58" s="101"/>
      <c r="I58" s="101"/>
      <c r="J58" s="90"/>
      <c r="K58" s="90"/>
      <c r="L58" s="90"/>
      <c r="M58" s="90"/>
      <c r="N58" s="90"/>
      <c r="O58" s="90"/>
      <c r="P58" s="90"/>
      <c r="Q58" s="90"/>
      <c r="R58" s="102"/>
    </row>
    <row r="59" spans="1:18" ht="16.5" customHeight="1" hidden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18" ht="16.5" customHeight="1" hidden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1:18" ht="16.5" customHeight="1" hidden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8" ht="16.5" customHeight="1" hidden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1:18" ht="16.5" customHeight="1" hidden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1:18" ht="16.5" customHeight="1" hidden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1:18" ht="16.5" customHeight="1" hidden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1:18" ht="16.5" customHeight="1" hidden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ht="12.75"/>
  </sheetData>
  <sheetProtection selectLockedCells="1" selectUnlockedCells="1"/>
  <mergeCells count="6">
    <mergeCell ref="A5:A6"/>
    <mergeCell ref="A1:R1"/>
    <mergeCell ref="A2:R2"/>
    <mergeCell ref="A3:R3"/>
    <mergeCell ref="P5:Q5"/>
    <mergeCell ref="B5:O5"/>
  </mergeCells>
  <printOptions/>
  <pageMargins left="1.19" right="0.75" top="1" bottom="1" header="0.511805555555556" footer="0.511805555555556"/>
  <pageSetup fitToHeight="1" fitToWidth="1" horizontalDpi="300" verticalDpi="3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2">
      <selection activeCell="A8" sqref="A8:A57"/>
    </sheetView>
  </sheetViews>
  <sheetFormatPr defaultColWidth="0" defaultRowHeight="12.75" zeroHeight="1"/>
  <cols>
    <col min="1" max="1" width="39.140625" style="0" customWidth="1"/>
    <col min="2" max="6" width="14.8515625" style="0" customWidth="1"/>
    <col min="7" max="19" width="9.140625" style="0" customWidth="1"/>
    <col min="20" max="16384" width="11.421875" style="0" hidden="1" customWidth="1"/>
  </cols>
  <sheetData>
    <row r="1" spans="1:5" ht="15.75" hidden="1">
      <c r="A1" s="103"/>
      <c r="B1" s="90"/>
      <c r="C1" s="90"/>
      <c r="D1" s="90"/>
      <c r="E1" s="101"/>
    </row>
    <row r="2" spans="1:6" ht="22.5" customHeight="1">
      <c r="A2" s="833" t="s">
        <v>1670</v>
      </c>
      <c r="B2" s="833"/>
      <c r="C2" s="833"/>
      <c r="D2" s="833"/>
      <c r="E2" s="833"/>
      <c r="F2" s="833"/>
    </row>
    <row r="3" spans="1:6" ht="12.75">
      <c r="A3" s="821" t="s">
        <v>1769</v>
      </c>
      <c r="B3" s="821"/>
      <c r="C3" s="821"/>
      <c r="D3" s="821"/>
      <c r="E3" s="821"/>
      <c r="F3" s="821"/>
    </row>
    <row r="4" spans="1:6" ht="18.75" customHeight="1">
      <c r="A4" s="839" t="s">
        <v>405</v>
      </c>
      <c r="B4" s="839"/>
      <c r="C4" s="839"/>
      <c r="D4" s="839"/>
      <c r="E4" s="839"/>
      <c r="F4" s="839"/>
    </row>
    <row r="5" spans="1:5" ht="3" customHeight="1">
      <c r="A5" s="87"/>
      <c r="B5" s="90"/>
      <c r="C5" s="90"/>
      <c r="D5" s="90"/>
      <c r="E5" s="101"/>
    </row>
    <row r="6" spans="1:6" ht="31.5" customHeight="1">
      <c r="A6" s="324"/>
      <c r="B6" s="827" t="s">
        <v>1501</v>
      </c>
      <c r="C6" s="828"/>
      <c r="D6" s="332" t="s">
        <v>1502</v>
      </c>
      <c r="E6" s="329" t="s">
        <v>1503</v>
      </c>
      <c r="F6" s="329" t="s">
        <v>1668</v>
      </c>
    </row>
    <row r="7" spans="1:6" ht="21.75" customHeight="1">
      <c r="A7" s="197"/>
      <c r="B7" s="330" t="s">
        <v>335</v>
      </c>
      <c r="C7" s="271" t="s">
        <v>1241</v>
      </c>
      <c r="D7" s="331" t="s">
        <v>340</v>
      </c>
      <c r="E7" s="271" t="s">
        <v>338</v>
      </c>
      <c r="F7" s="271" t="s">
        <v>931</v>
      </c>
    </row>
    <row r="8" spans="1:6" ht="21" customHeight="1">
      <c r="A8" s="96" t="s">
        <v>353</v>
      </c>
      <c r="B8" s="97">
        <v>26009213.49</v>
      </c>
      <c r="C8" s="97">
        <v>1251599405.28</v>
      </c>
      <c r="D8" s="97">
        <v>47567429.10999999</v>
      </c>
      <c r="E8" s="97">
        <v>41975392.629999995</v>
      </c>
      <c r="F8" s="97">
        <v>13567623.59</v>
      </c>
    </row>
    <row r="9" spans="1:6" ht="21" customHeight="1">
      <c r="A9" s="98" t="s">
        <v>354</v>
      </c>
      <c r="B9" s="97">
        <v>4704287.010000001</v>
      </c>
      <c r="C9" s="97">
        <v>885724636.0200001</v>
      </c>
      <c r="D9" s="97">
        <v>2943280.8699999996</v>
      </c>
      <c r="E9" s="97">
        <v>15392559.64</v>
      </c>
      <c r="F9" s="97">
        <v>6645231.81</v>
      </c>
    </row>
    <row r="10" spans="1:6" ht="21" customHeight="1">
      <c r="A10" s="98" t="s">
        <v>355</v>
      </c>
      <c r="B10" s="97">
        <v>2853704.33</v>
      </c>
      <c r="C10" s="97">
        <v>14026139.27</v>
      </c>
      <c r="D10" s="97">
        <v>1608866.15</v>
      </c>
      <c r="E10" s="97">
        <v>4835702.62</v>
      </c>
      <c r="F10" s="97">
        <v>733457.01</v>
      </c>
    </row>
    <row r="11" spans="1:6" ht="21" customHeight="1">
      <c r="A11" s="98" t="s">
        <v>356</v>
      </c>
      <c r="B11" s="97">
        <v>279000</v>
      </c>
      <c r="C11" s="97">
        <v>3310129.33</v>
      </c>
      <c r="D11" s="97">
        <v>0</v>
      </c>
      <c r="E11" s="97">
        <v>319.23</v>
      </c>
      <c r="F11" s="97">
        <v>0</v>
      </c>
    </row>
    <row r="12" spans="1:6" ht="21" customHeight="1">
      <c r="A12" s="98" t="s">
        <v>357</v>
      </c>
      <c r="B12" s="97">
        <v>1464190.53</v>
      </c>
      <c r="C12" s="97">
        <v>339570718.77</v>
      </c>
      <c r="D12" s="97">
        <v>823350.84</v>
      </c>
      <c r="E12" s="97">
        <v>140213.42</v>
      </c>
      <c r="F12" s="97">
        <v>4583750.71</v>
      </c>
    </row>
    <row r="13" spans="1:6" ht="21" customHeight="1">
      <c r="A13" s="98" t="s">
        <v>358</v>
      </c>
      <c r="B13" s="97">
        <v>0</v>
      </c>
      <c r="C13" s="97">
        <v>78156946.83</v>
      </c>
      <c r="D13" s="97">
        <v>0</v>
      </c>
      <c r="E13" s="97">
        <v>0</v>
      </c>
      <c r="F13" s="97">
        <v>30150.02</v>
      </c>
    </row>
    <row r="14" spans="1:6" ht="21" customHeight="1">
      <c r="A14" s="98" t="s">
        <v>359</v>
      </c>
      <c r="B14" s="97">
        <v>80564.4</v>
      </c>
      <c r="C14" s="97">
        <v>445323099.96000004</v>
      </c>
      <c r="D14" s="97">
        <v>486287.02</v>
      </c>
      <c r="E14" s="97">
        <v>0</v>
      </c>
      <c r="F14" s="97">
        <v>717499.02</v>
      </c>
    </row>
    <row r="15" spans="1:6" ht="21" customHeight="1">
      <c r="A15" s="98" t="s">
        <v>360</v>
      </c>
      <c r="B15" s="97">
        <v>26827.75</v>
      </c>
      <c r="C15" s="97">
        <v>5337601.859999999</v>
      </c>
      <c r="D15" s="97">
        <v>24776.86</v>
      </c>
      <c r="E15" s="97">
        <v>6085.44</v>
      </c>
      <c r="F15" s="97">
        <v>580375.05</v>
      </c>
    </row>
    <row r="16" spans="1:6" ht="21" customHeight="1">
      <c r="A16" s="98" t="s">
        <v>361</v>
      </c>
      <c r="B16" s="97">
        <v>0</v>
      </c>
      <c r="C16" s="97">
        <v>0</v>
      </c>
      <c r="D16" s="97">
        <v>0</v>
      </c>
      <c r="E16" s="97">
        <v>10410238.93</v>
      </c>
      <c r="F16" s="97">
        <v>0</v>
      </c>
    </row>
    <row r="17" spans="1:6" ht="21" customHeight="1">
      <c r="A17" s="98" t="s">
        <v>362</v>
      </c>
      <c r="B17" s="97">
        <v>21304926.479999997</v>
      </c>
      <c r="C17" s="97">
        <v>365874769.25999993</v>
      </c>
      <c r="D17" s="97">
        <v>44624148.239999995</v>
      </c>
      <c r="E17" s="97">
        <v>26582832.99</v>
      </c>
      <c r="F17" s="97">
        <v>6922391.78</v>
      </c>
    </row>
    <row r="18" spans="1:6" ht="21" customHeight="1">
      <c r="A18" s="98" t="s">
        <v>363</v>
      </c>
      <c r="B18" s="97">
        <v>111880.81</v>
      </c>
      <c r="C18" s="97">
        <v>282407.34</v>
      </c>
      <c r="D18" s="97">
        <v>134820.33</v>
      </c>
      <c r="E18" s="97">
        <v>1461544.32</v>
      </c>
      <c r="F18" s="97">
        <v>0</v>
      </c>
    </row>
    <row r="19" spans="1:6" ht="26.25" customHeight="1">
      <c r="A19" s="98" t="s">
        <v>402</v>
      </c>
      <c r="B19" s="97">
        <v>0</v>
      </c>
      <c r="C19" s="97">
        <v>0</v>
      </c>
      <c r="D19" s="97">
        <v>0</v>
      </c>
      <c r="E19" s="97">
        <v>24626264.46</v>
      </c>
      <c r="F19" s="97">
        <v>0</v>
      </c>
    </row>
    <row r="20" spans="1:6" ht="21" customHeight="1">
      <c r="A20" s="98" t="s">
        <v>364</v>
      </c>
      <c r="B20" s="97">
        <v>0</v>
      </c>
      <c r="C20" s="97">
        <v>120702393.78999999</v>
      </c>
      <c r="D20" s="97">
        <v>0</v>
      </c>
      <c r="E20" s="97">
        <v>0</v>
      </c>
      <c r="F20" s="97">
        <v>0</v>
      </c>
    </row>
    <row r="21" spans="1:6" ht="21" customHeight="1">
      <c r="A21" s="98" t="s">
        <v>365</v>
      </c>
      <c r="B21" s="97">
        <v>21193045.669999998</v>
      </c>
      <c r="C21" s="97">
        <v>232915120.85999995</v>
      </c>
      <c r="D21" s="97">
        <v>44489327.91</v>
      </c>
      <c r="E21" s="97">
        <v>476515.74</v>
      </c>
      <c r="F21" s="97">
        <v>1054170.85</v>
      </c>
    </row>
    <row r="22" spans="1:6" ht="21" customHeight="1">
      <c r="A22" s="98" t="s">
        <v>366</v>
      </c>
      <c r="B22" s="97">
        <v>0</v>
      </c>
      <c r="C22" s="97">
        <v>0</v>
      </c>
      <c r="D22" s="97">
        <v>0</v>
      </c>
      <c r="E22" s="97">
        <v>0</v>
      </c>
      <c r="F22" s="97">
        <v>2891158.93</v>
      </c>
    </row>
    <row r="23" spans="1:6" ht="21" customHeight="1">
      <c r="A23" s="98" t="s">
        <v>367</v>
      </c>
      <c r="B23" s="97">
        <v>0</v>
      </c>
      <c r="C23" s="97">
        <v>9860621.99</v>
      </c>
      <c r="D23" s="97">
        <v>0</v>
      </c>
      <c r="E23" s="97">
        <v>18508.47</v>
      </c>
      <c r="F23" s="97">
        <v>2281858.92</v>
      </c>
    </row>
    <row r="24" spans="1:6" ht="21" customHeight="1">
      <c r="A24" s="98" t="s">
        <v>368</v>
      </c>
      <c r="B24" s="97">
        <v>0</v>
      </c>
      <c r="C24" s="97">
        <v>0</v>
      </c>
      <c r="D24" s="97">
        <v>0</v>
      </c>
      <c r="E24" s="97">
        <v>0</v>
      </c>
      <c r="F24" s="97">
        <v>695203.08</v>
      </c>
    </row>
    <row r="25" spans="1:6" ht="21" customHeight="1">
      <c r="A25" s="98" t="s">
        <v>369</v>
      </c>
      <c r="B25" s="97">
        <v>0</v>
      </c>
      <c r="C25" s="97">
        <v>2114225.28</v>
      </c>
      <c r="D25" s="97">
        <v>0</v>
      </c>
      <c r="E25" s="97">
        <v>0</v>
      </c>
      <c r="F25" s="97">
        <v>0</v>
      </c>
    </row>
    <row r="26" spans="1:6" ht="21" customHeight="1">
      <c r="A26" s="96" t="s">
        <v>370</v>
      </c>
      <c r="B26" s="97">
        <v>26009213.490000002</v>
      </c>
      <c r="C26" s="97">
        <v>1251599405.28</v>
      </c>
      <c r="D26" s="97">
        <v>47567429.10999999</v>
      </c>
      <c r="E26" s="97">
        <v>41975392.629999995</v>
      </c>
      <c r="F26" s="97">
        <v>13567623.59</v>
      </c>
    </row>
    <row r="27" spans="1:6" ht="21" customHeight="1">
      <c r="A27" s="96" t="s">
        <v>371</v>
      </c>
      <c r="B27" s="97">
        <v>5148302.5600000005</v>
      </c>
      <c r="C27" s="97">
        <v>825681005.4</v>
      </c>
      <c r="D27" s="97">
        <v>22980114.4</v>
      </c>
      <c r="E27" s="97">
        <v>13962410.09</v>
      </c>
      <c r="F27" s="97">
        <v>2776498.1</v>
      </c>
    </row>
    <row r="28" spans="1:6" ht="21" customHeight="1">
      <c r="A28" s="98" t="s">
        <v>372</v>
      </c>
      <c r="B28" s="97">
        <v>4243241.24</v>
      </c>
      <c r="C28" s="97">
        <v>697219130.11</v>
      </c>
      <c r="D28" s="97">
        <v>20639607.91</v>
      </c>
      <c r="E28" s="97">
        <v>10482410.09</v>
      </c>
      <c r="F28" s="97">
        <v>2305826.16</v>
      </c>
    </row>
    <row r="29" spans="1:6" ht="21" customHeight="1">
      <c r="A29" s="98" t="s">
        <v>373</v>
      </c>
      <c r="B29" s="97">
        <v>305941.7</v>
      </c>
      <c r="C29" s="97">
        <v>79147308.77000001</v>
      </c>
      <c r="D29" s="97">
        <v>927347.09</v>
      </c>
      <c r="E29" s="97">
        <v>0</v>
      </c>
      <c r="F29" s="97">
        <v>1154047.47</v>
      </c>
    </row>
    <row r="30" spans="1:6" ht="21" customHeight="1">
      <c r="A30" s="98" t="s">
        <v>374</v>
      </c>
      <c r="B30" s="97">
        <v>0</v>
      </c>
      <c r="C30" s="97">
        <v>459801715.96999997</v>
      </c>
      <c r="D30" s="97">
        <v>4753923.2</v>
      </c>
      <c r="E30" s="97">
        <v>0</v>
      </c>
      <c r="F30" s="97">
        <v>7716.67</v>
      </c>
    </row>
    <row r="31" spans="1:6" ht="21" customHeight="1">
      <c r="A31" s="98" t="s">
        <v>375</v>
      </c>
      <c r="B31" s="97">
        <v>0</v>
      </c>
      <c r="C31" s="97">
        <v>18133056.39</v>
      </c>
      <c r="D31" s="97">
        <v>0</v>
      </c>
      <c r="E31" s="97">
        <v>0</v>
      </c>
      <c r="F31" s="97">
        <v>0</v>
      </c>
    </row>
    <row r="32" spans="1:6" ht="24" customHeight="1">
      <c r="A32" s="98" t="s">
        <v>403</v>
      </c>
      <c r="B32" s="97">
        <v>0</v>
      </c>
      <c r="C32" s="97">
        <v>0</v>
      </c>
      <c r="D32" s="97">
        <v>0</v>
      </c>
      <c r="E32" s="97">
        <v>2784</v>
      </c>
      <c r="F32" s="97">
        <v>0</v>
      </c>
    </row>
    <row r="33" spans="1:6" ht="21" customHeight="1">
      <c r="A33" s="98" t="s">
        <v>376</v>
      </c>
      <c r="B33" s="97">
        <v>2657117.48</v>
      </c>
      <c r="C33" s="97">
        <v>19163335.22</v>
      </c>
      <c r="D33" s="97">
        <v>14958337.620000001</v>
      </c>
      <c r="E33" s="97">
        <v>226158.09000000003</v>
      </c>
      <c r="F33" s="97">
        <v>1130537.35</v>
      </c>
    </row>
    <row r="34" spans="1:6" ht="21" customHeight="1">
      <c r="A34" s="98" t="s">
        <v>377</v>
      </c>
      <c r="B34" s="97">
        <v>0</v>
      </c>
      <c r="C34" s="97">
        <v>537058.17</v>
      </c>
      <c r="D34" s="97">
        <v>0</v>
      </c>
      <c r="E34" s="97">
        <v>0</v>
      </c>
      <c r="F34" s="97">
        <v>13524.67</v>
      </c>
    </row>
    <row r="35" spans="1:6" ht="21" customHeight="1">
      <c r="A35" s="98" t="s">
        <v>378</v>
      </c>
      <c r="B35" s="97">
        <v>0</v>
      </c>
      <c r="C35" s="97">
        <v>100676885.95</v>
      </c>
      <c r="D35" s="97">
        <v>0</v>
      </c>
      <c r="E35" s="97">
        <v>0</v>
      </c>
      <c r="F35" s="97">
        <v>0</v>
      </c>
    </row>
    <row r="36" spans="1:6" ht="21" customHeight="1">
      <c r="A36" s="98" t="s">
        <v>379</v>
      </c>
      <c r="B36" s="97">
        <v>1280182.06</v>
      </c>
      <c r="C36" s="97">
        <v>19759769.64</v>
      </c>
      <c r="D36" s="97">
        <v>0</v>
      </c>
      <c r="E36" s="97">
        <v>10253468</v>
      </c>
      <c r="F36" s="97">
        <v>0</v>
      </c>
    </row>
    <row r="37" spans="1:6" ht="21" customHeight="1">
      <c r="A37" s="98" t="s">
        <v>380</v>
      </c>
      <c r="B37" s="97">
        <v>905061.32</v>
      </c>
      <c r="C37" s="97">
        <v>128461875.28999999</v>
      </c>
      <c r="D37" s="97">
        <v>2340506.49</v>
      </c>
      <c r="E37" s="97">
        <v>3480000</v>
      </c>
      <c r="F37" s="97">
        <v>470671.94</v>
      </c>
    </row>
    <row r="38" spans="1:6" ht="21" customHeight="1">
      <c r="A38" s="98" t="s">
        <v>381</v>
      </c>
      <c r="B38" s="97">
        <v>0</v>
      </c>
      <c r="C38" s="97">
        <v>0</v>
      </c>
      <c r="D38" s="97">
        <v>0</v>
      </c>
      <c r="E38" s="97">
        <v>3480000</v>
      </c>
      <c r="F38" s="97">
        <v>0</v>
      </c>
    </row>
    <row r="39" spans="1:6" ht="21" customHeight="1">
      <c r="A39" s="98" t="s">
        <v>382</v>
      </c>
      <c r="B39" s="97">
        <v>0</v>
      </c>
      <c r="C39" s="97">
        <v>3983505.92</v>
      </c>
      <c r="D39" s="97">
        <v>2327056.31</v>
      </c>
      <c r="E39" s="97">
        <v>0</v>
      </c>
      <c r="F39" s="97">
        <v>0</v>
      </c>
    </row>
    <row r="40" spans="1:6" ht="21" customHeight="1">
      <c r="A40" s="98" t="s">
        <v>383</v>
      </c>
      <c r="B40" s="97">
        <v>0</v>
      </c>
      <c r="C40" s="97">
        <v>42000000</v>
      </c>
      <c r="D40" s="97">
        <v>0</v>
      </c>
      <c r="E40" s="97">
        <v>0</v>
      </c>
      <c r="F40" s="97">
        <v>0</v>
      </c>
    </row>
    <row r="41" spans="1:6" ht="24" customHeight="1">
      <c r="A41" s="98" t="s">
        <v>404</v>
      </c>
      <c r="B41" s="97">
        <v>0</v>
      </c>
      <c r="C41" s="97">
        <v>73130061.82</v>
      </c>
      <c r="D41" s="97">
        <v>0</v>
      </c>
      <c r="E41" s="97">
        <v>0</v>
      </c>
      <c r="F41" s="97">
        <v>0</v>
      </c>
    </row>
    <row r="42" spans="1:6" ht="21" customHeight="1">
      <c r="A42" s="98" t="s">
        <v>384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</row>
    <row r="43" spans="1:6" ht="21" customHeight="1">
      <c r="A43" s="98" t="s">
        <v>385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</row>
    <row r="44" spans="1:6" ht="21" customHeight="1">
      <c r="A44" s="98" t="s">
        <v>386</v>
      </c>
      <c r="B44" s="97">
        <v>905061.32</v>
      </c>
      <c r="C44" s="97">
        <v>7956307.55</v>
      </c>
      <c r="D44" s="97">
        <v>13450.18</v>
      </c>
      <c r="E44" s="97">
        <v>0</v>
      </c>
      <c r="F44" s="97">
        <v>470671.94</v>
      </c>
    </row>
    <row r="45" spans="1:6" ht="21" customHeight="1">
      <c r="A45" s="98" t="s">
        <v>387</v>
      </c>
      <c r="B45" s="97">
        <v>0</v>
      </c>
      <c r="C45" s="97">
        <v>1392000</v>
      </c>
      <c r="D45" s="97">
        <v>0</v>
      </c>
      <c r="E45" s="97">
        <v>0</v>
      </c>
      <c r="F45" s="97">
        <v>0</v>
      </c>
    </row>
    <row r="46" spans="1:6" ht="21" customHeight="1">
      <c r="A46" s="96" t="s">
        <v>388</v>
      </c>
      <c r="B46" s="97">
        <v>20860910.93</v>
      </c>
      <c r="C46" s="97">
        <v>425918399.88</v>
      </c>
      <c r="D46" s="97">
        <v>24587314.709999993</v>
      </c>
      <c r="E46" s="97">
        <v>28012982.54</v>
      </c>
      <c r="F46" s="97">
        <v>10791125.49</v>
      </c>
    </row>
    <row r="47" spans="1:6" ht="21" customHeight="1">
      <c r="A47" s="98" t="s">
        <v>389</v>
      </c>
      <c r="B47" s="97">
        <v>8588800</v>
      </c>
      <c r="C47" s="97">
        <v>289479000</v>
      </c>
      <c r="D47" s="97">
        <v>22666720</v>
      </c>
      <c r="E47" s="97">
        <v>18150000</v>
      </c>
      <c r="F47" s="97">
        <v>7462900</v>
      </c>
    </row>
    <row r="48" spans="1:6" ht="21" customHeight="1">
      <c r="A48" s="98" t="s">
        <v>390</v>
      </c>
      <c r="B48" s="97">
        <v>0</v>
      </c>
      <c r="C48" s="97">
        <v>0</v>
      </c>
      <c r="D48" s="97">
        <v>0</v>
      </c>
      <c r="E48" s="97">
        <v>0</v>
      </c>
      <c r="F48" s="97">
        <v>1076600</v>
      </c>
    </row>
    <row r="49" spans="1:6" ht="21" customHeight="1">
      <c r="A49" s="98" t="s">
        <v>391</v>
      </c>
      <c r="B49" s="97">
        <v>0</v>
      </c>
      <c r="C49" s="97">
        <v>0</v>
      </c>
      <c r="D49" s="97">
        <v>2696366.65</v>
      </c>
      <c r="E49" s="97">
        <v>0</v>
      </c>
      <c r="F49" s="97">
        <v>0</v>
      </c>
    </row>
    <row r="50" spans="1:6" ht="21" customHeight="1">
      <c r="A50" s="98" t="s">
        <v>392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</row>
    <row r="51" spans="1:6" ht="21" customHeight="1">
      <c r="A51" s="98" t="s">
        <v>393</v>
      </c>
      <c r="B51" s="97">
        <v>4166637.98</v>
      </c>
      <c r="C51" s="97">
        <v>11746875.76</v>
      </c>
      <c r="D51" s="97">
        <v>5975106.82</v>
      </c>
      <c r="E51" s="97">
        <v>227374.25</v>
      </c>
      <c r="F51" s="97">
        <v>124500.88</v>
      </c>
    </row>
    <row r="52" spans="1:6" ht="21" customHeight="1">
      <c r="A52" s="98" t="s">
        <v>1249</v>
      </c>
      <c r="B52" s="99">
        <v>1913209.79</v>
      </c>
      <c r="C52" s="99">
        <v>63391652.79</v>
      </c>
      <c r="D52" s="99">
        <v>12315605.61</v>
      </c>
      <c r="E52" s="99">
        <v>2782892.54</v>
      </c>
      <c r="F52" s="99">
        <v>1477491.93</v>
      </c>
    </row>
    <row r="53" spans="1:6" ht="21" customHeight="1">
      <c r="A53" s="98" t="s">
        <v>1250</v>
      </c>
      <c r="B53" s="99">
        <v>2585890.66</v>
      </c>
      <c r="C53" s="99">
        <v>4053099.83</v>
      </c>
      <c r="D53" s="99">
        <v>4837835.69</v>
      </c>
      <c r="E53" s="99">
        <v>533286.28</v>
      </c>
      <c r="F53" s="99">
        <v>9938.93</v>
      </c>
    </row>
    <row r="54" spans="1:6" ht="21" customHeight="1">
      <c r="A54" s="98" t="s">
        <v>394</v>
      </c>
      <c r="B54" s="100">
        <v>20606.11</v>
      </c>
      <c r="C54" s="100">
        <v>1596265.87</v>
      </c>
      <c r="D54" s="100">
        <v>-20754467.19</v>
      </c>
      <c r="E54" s="100">
        <v>1388998.18</v>
      </c>
      <c r="F54" s="100">
        <v>80139.27</v>
      </c>
    </row>
    <row r="55" spans="1:6" ht="21" customHeight="1">
      <c r="A55" s="98" t="s">
        <v>395</v>
      </c>
      <c r="B55" s="100">
        <v>3585766.39</v>
      </c>
      <c r="C55" s="100">
        <v>55651505.63</v>
      </c>
      <c r="D55" s="100">
        <v>-3149852.87</v>
      </c>
      <c r="E55" s="100">
        <v>4930431.29</v>
      </c>
      <c r="F55" s="100">
        <v>559554.48</v>
      </c>
    </row>
    <row r="56" spans="1:6" ht="21" customHeight="1">
      <c r="A56" s="98" t="s">
        <v>396</v>
      </c>
      <c r="B56" s="97">
        <v>0</v>
      </c>
      <c r="C56" s="97">
        <v>0</v>
      </c>
      <c r="D56" s="97">
        <v>0</v>
      </c>
      <c r="E56" s="97">
        <v>0</v>
      </c>
      <c r="F56" s="97">
        <v>0</v>
      </c>
    </row>
    <row r="57" spans="1:6" ht="21" customHeight="1">
      <c r="A57" s="98" t="s">
        <v>397</v>
      </c>
      <c r="B57" s="97">
        <v>108573023.83</v>
      </c>
      <c r="C57" s="97">
        <v>0</v>
      </c>
      <c r="D57" s="97">
        <v>0</v>
      </c>
      <c r="E57" s="97">
        <v>8825302.68</v>
      </c>
      <c r="F57" s="97">
        <v>0</v>
      </c>
    </row>
    <row r="58" spans="1:6" ht="6.75" customHeight="1">
      <c r="A58" s="170"/>
      <c r="B58" s="171"/>
      <c r="C58" s="171"/>
      <c r="D58" s="171"/>
      <c r="E58" s="171"/>
      <c r="F58" s="171"/>
    </row>
    <row r="59" spans="1:5" ht="12.75">
      <c r="A59" s="80" t="s">
        <v>330</v>
      </c>
      <c r="B59" s="90"/>
      <c r="C59" s="90"/>
      <c r="D59" s="90"/>
      <c r="E59" s="101"/>
    </row>
    <row r="60" spans="1:5" ht="12.75" hidden="1">
      <c r="A60" s="104"/>
      <c r="B60" s="104"/>
      <c r="C60" s="104"/>
      <c r="D60" s="104"/>
      <c r="E60" s="101"/>
    </row>
  </sheetData>
  <sheetProtection selectLockedCells="1" selectUnlockedCells="1"/>
  <mergeCells count="4">
    <mergeCell ref="B6:C6"/>
    <mergeCell ref="A2:F2"/>
    <mergeCell ref="A3:F3"/>
    <mergeCell ref="A4:F4"/>
  </mergeCells>
  <printOptions/>
  <pageMargins left="0.76" right="0.5097222222222222" top="1" bottom="1" header="0.5118055555555555" footer="0.5118055555555555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Usi Administrador</cp:lastModifiedBy>
  <cp:lastPrinted>2012-11-29T22:24:37Z</cp:lastPrinted>
  <dcterms:created xsi:type="dcterms:W3CDTF">2010-07-19T15:04:09Z</dcterms:created>
  <dcterms:modified xsi:type="dcterms:W3CDTF">2014-04-03T23:19:52Z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