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2025\Herramientas\"/>
    </mc:Choice>
  </mc:AlternateContent>
  <xr:revisionPtr revIDLastSave="0" documentId="13_ncr:1_{3D7BF058-0583-49CA-B6B6-7C3134CCA62E}" xr6:coauthVersionLast="47" xr6:coauthVersionMax="47" xr10:uidLastSave="{00000000-0000-0000-0000-000000000000}"/>
  <bookViews>
    <workbookView xWindow="-120" yWindow="-120" windowWidth="29040" windowHeight="15720" activeTab="2" xr2:uid="{1560FD67-D77A-4433-B7A4-0326944E3FF1}"/>
  </bookViews>
  <sheets>
    <sheet name="Sheet1" sheetId="1" r:id="rId1"/>
    <sheet name="auxiliar" sheetId="2" r:id="rId2"/>
    <sheet name="248" sheetId="3" r:id="rId3"/>
  </sheets>
  <definedNames>
    <definedName name="_xlnm.Print_Area" localSheetId="2">'248'!$B$1:$F$89</definedName>
  </definedNames>
  <calcPr calcId="191029"/>
  <pivotCaches>
    <pivotCache cacheId="6187" r:id="rId4"/>
    <pivotCache cacheId="619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3" l="1"/>
  <c r="F84" i="3"/>
  <c r="F83" i="3"/>
  <c r="F82" i="3"/>
  <c r="F81" i="3"/>
  <c r="F77" i="3"/>
  <c r="F76" i="3"/>
  <c r="C87" i="3" l="1"/>
  <c r="E79" i="3"/>
  <c r="D79" i="3"/>
  <c r="F79" i="3" s="1"/>
  <c r="C79" i="3"/>
  <c r="E74" i="3"/>
  <c r="E87" i="3" s="1"/>
  <c r="D74" i="3"/>
  <c r="C74" i="3"/>
  <c r="D87" i="3" l="1"/>
  <c r="F87" i="3" s="1"/>
  <c r="F74" i="3"/>
  <c r="H89" i="1"/>
  <c r="G89" i="1"/>
  <c r="F89" i="1"/>
  <c r="E89" i="1"/>
  <c r="H88" i="1"/>
  <c r="G88" i="1"/>
  <c r="F88" i="1"/>
  <c r="E88" i="1"/>
  <c r="B29" i="2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98" i="1"/>
  <c r="A98" i="1" s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E87" i="1" l="1"/>
  <c r="F84" i="1"/>
  <c r="H87" i="1"/>
  <c r="F87" i="1"/>
  <c r="H86" i="1"/>
  <c r="G86" i="1"/>
  <c r="E86" i="1"/>
  <c r="F86" i="1"/>
  <c r="H84" i="1"/>
  <c r="E85" i="1"/>
  <c r="H85" i="1"/>
  <c r="F85" i="1"/>
  <c r="E84" i="1"/>
  <c r="G85" i="1"/>
  <c r="G84" i="1"/>
  <c r="G87" i="1"/>
  <c r="H83" i="1"/>
  <c r="G83" i="1"/>
  <c r="F83" i="1"/>
  <c r="E83" i="1"/>
  <c r="A64" i="1"/>
  <c r="A63" i="1"/>
  <c r="A62" i="1"/>
  <c r="A61" i="1"/>
  <c r="A60" i="1"/>
  <c r="A59" i="1"/>
  <c r="A58" i="1"/>
  <c r="H82" i="1"/>
  <c r="G82" i="1"/>
  <c r="F82" i="1"/>
  <c r="H81" i="1"/>
  <c r="G81" i="1"/>
  <c r="F81" i="1"/>
  <c r="H80" i="1"/>
  <c r="G80" i="1"/>
  <c r="F80" i="1"/>
  <c r="E82" i="1"/>
  <c r="E81" i="1" l="1"/>
  <c r="E8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7" i="1"/>
  <c r="C62" i="3" l="1"/>
  <c r="C48" i="3"/>
  <c r="C38" i="3"/>
  <c r="C27" i="3"/>
  <c r="C18" i="3"/>
  <c r="E12" i="3"/>
  <c r="D37" i="3"/>
  <c r="C12" i="3"/>
  <c r="C37" i="3"/>
  <c r="F37" i="3" s="1"/>
  <c r="E11" i="3"/>
  <c r="E45" i="3"/>
  <c r="E36" i="3"/>
  <c r="D59" i="3"/>
  <c r="D25" i="3"/>
  <c r="C11" i="3"/>
  <c r="C59" i="3"/>
  <c r="F59" i="3" s="1"/>
  <c r="C36" i="3"/>
  <c r="E10" i="3"/>
  <c r="E44" i="3"/>
  <c r="D10" i="3"/>
  <c r="C57" i="3"/>
  <c r="C35" i="3"/>
  <c r="E34" i="3"/>
  <c r="D42" i="3"/>
  <c r="D22" i="3"/>
  <c r="C42" i="3"/>
  <c r="C22" i="3"/>
  <c r="E54" i="3"/>
  <c r="E21" i="3"/>
  <c r="D54" i="3"/>
  <c r="D21" i="3"/>
  <c r="C41" i="3"/>
  <c r="E15" i="3"/>
  <c r="E66" i="3"/>
  <c r="E30" i="3"/>
  <c r="D53" i="3"/>
  <c r="C66" i="3"/>
  <c r="C30" i="3"/>
  <c r="E64" i="3"/>
  <c r="D14" i="3"/>
  <c r="D39" i="3"/>
  <c r="C14" i="3"/>
  <c r="C29" i="3"/>
  <c r="E38" i="3"/>
  <c r="E18" i="3"/>
  <c r="D48" i="3"/>
  <c r="D38" i="3"/>
  <c r="E61" i="3"/>
  <c r="E47" i="3"/>
  <c r="E37" i="3"/>
  <c r="E26" i="3"/>
  <c r="E17" i="3"/>
  <c r="D12" i="3"/>
  <c r="D61" i="3"/>
  <c r="D47" i="3"/>
  <c r="D26" i="3"/>
  <c r="D17" i="3"/>
  <c r="C61" i="3"/>
  <c r="C47" i="3"/>
  <c r="C26" i="3"/>
  <c r="C17" i="3"/>
  <c r="E59" i="3"/>
  <c r="E25" i="3"/>
  <c r="D11" i="3"/>
  <c r="D45" i="3"/>
  <c r="D36" i="3"/>
  <c r="C45" i="3"/>
  <c r="C25" i="3"/>
  <c r="E57" i="3"/>
  <c r="E35" i="3"/>
  <c r="E24" i="3"/>
  <c r="C44" i="3"/>
  <c r="F44" i="3" s="1"/>
  <c r="C24" i="3"/>
  <c r="E9" i="3"/>
  <c r="E42" i="3"/>
  <c r="E22" i="3"/>
  <c r="D9" i="3"/>
  <c r="D34" i="3"/>
  <c r="C56" i="3"/>
  <c r="C34" i="3"/>
  <c r="E8" i="3"/>
  <c r="E41" i="3"/>
  <c r="D8" i="3"/>
  <c r="D41" i="3"/>
  <c r="C54" i="3"/>
  <c r="C21" i="3"/>
  <c r="E40" i="3"/>
  <c r="D15" i="3"/>
  <c r="D66" i="3"/>
  <c r="D30" i="3"/>
  <c r="C15" i="3"/>
  <c r="F15" i="3" s="1"/>
  <c r="C40" i="3"/>
  <c r="E14" i="3"/>
  <c r="E39" i="3"/>
  <c r="E19" i="3"/>
  <c r="D50" i="3"/>
  <c r="D19" i="3"/>
  <c r="C50" i="3"/>
  <c r="E13" i="3"/>
  <c r="E48" i="3"/>
  <c r="E27" i="3"/>
  <c r="C13" i="3"/>
  <c r="E29" i="3"/>
  <c r="D27" i="3"/>
  <c r="D57" i="3"/>
  <c r="D44" i="3"/>
  <c r="D35" i="3"/>
  <c r="D24" i="3"/>
  <c r="C10" i="3"/>
  <c r="E56" i="3"/>
  <c r="D56" i="3"/>
  <c r="C9" i="3"/>
  <c r="E32" i="3"/>
  <c r="D32" i="3"/>
  <c r="C8" i="3"/>
  <c r="C32" i="3"/>
  <c r="F32" i="3" s="1"/>
  <c r="E53" i="3"/>
  <c r="E20" i="3"/>
  <c r="D40" i="3"/>
  <c r="D20" i="3"/>
  <c r="C53" i="3"/>
  <c r="C20" i="3"/>
  <c r="E50" i="3"/>
  <c r="D64" i="3"/>
  <c r="D29" i="3"/>
  <c r="C64" i="3"/>
  <c r="C39" i="3"/>
  <c r="C19" i="3"/>
  <c r="E62" i="3"/>
  <c r="D13" i="3"/>
  <c r="D62" i="3"/>
  <c r="D18" i="3"/>
  <c r="D55" i="3" l="1"/>
  <c r="E28" i="3"/>
  <c r="E23" i="3"/>
  <c r="E33" i="3"/>
  <c r="F25" i="3"/>
  <c r="F45" i="3"/>
  <c r="F54" i="3"/>
  <c r="F9" i="3"/>
  <c r="F21" i="3"/>
  <c r="F26" i="3"/>
  <c r="D52" i="3"/>
  <c r="E52" i="3"/>
  <c r="E43" i="3"/>
  <c r="F12" i="3"/>
  <c r="F13" i="3"/>
  <c r="F35" i="3"/>
  <c r="F11" i="3"/>
  <c r="F66" i="3"/>
  <c r="D43" i="3"/>
  <c r="D46" i="3" s="1"/>
  <c r="D49" i="3" s="1"/>
  <c r="D51" i="3" s="1"/>
  <c r="D58" i="3" s="1"/>
  <c r="D60" i="3" s="1"/>
  <c r="D63" i="3" s="1"/>
  <c r="D65" i="3" s="1"/>
  <c r="D67" i="3" s="1"/>
  <c r="D7" i="3"/>
  <c r="F47" i="3"/>
  <c r="E46" i="3"/>
  <c r="E49" i="3" s="1"/>
  <c r="E51" i="3" s="1"/>
  <c r="F61" i="3"/>
  <c r="F8" i="3"/>
  <c r="C7" i="3"/>
  <c r="F40" i="3"/>
  <c r="F29" i="3"/>
  <c r="C28" i="3"/>
  <c r="F36" i="3"/>
  <c r="F30" i="3"/>
  <c r="F10" i="3"/>
  <c r="E7" i="3"/>
  <c r="F39" i="3"/>
  <c r="F57" i="3"/>
  <c r="F14" i="3"/>
  <c r="E55" i="3"/>
  <c r="F19" i="3"/>
  <c r="F56" i="3"/>
  <c r="F55" i="3" s="1"/>
  <c r="C55" i="3"/>
  <c r="D33" i="3"/>
  <c r="D28" i="3"/>
  <c r="D23" i="3" s="1"/>
  <c r="E16" i="3"/>
  <c r="E31" i="3" s="1"/>
  <c r="F27" i="3"/>
  <c r="F38" i="3"/>
  <c r="F20" i="3"/>
  <c r="F50" i="3"/>
  <c r="F42" i="3"/>
  <c r="F48" i="3"/>
  <c r="F17" i="3"/>
  <c r="C16" i="3"/>
  <c r="D16" i="3"/>
  <c r="F34" i="3"/>
  <c r="C33" i="3"/>
  <c r="F41" i="3"/>
  <c r="C43" i="3"/>
  <c r="C46" i="3" s="1"/>
  <c r="C49" i="3" s="1"/>
  <c r="C51" i="3" s="1"/>
  <c r="F64" i="3"/>
  <c r="F18" i="3"/>
  <c r="F22" i="3"/>
  <c r="F53" i="3"/>
  <c r="F52" i="3" s="1"/>
  <c r="C52" i="3"/>
  <c r="F24" i="3"/>
  <c r="C23" i="3"/>
  <c r="F62" i="3"/>
  <c r="F43" i="3" l="1"/>
  <c r="F46" i="3" s="1"/>
  <c r="F49" i="3" s="1"/>
  <c r="F51" i="3" s="1"/>
  <c r="F58" i="3"/>
  <c r="F60" i="3" s="1"/>
  <c r="F63" i="3" s="1"/>
  <c r="F65" i="3" s="1"/>
  <c r="F67" i="3" s="1"/>
  <c r="F33" i="3"/>
  <c r="C31" i="3"/>
  <c r="F28" i="3"/>
  <c r="F23" i="3" s="1"/>
  <c r="F16" i="3"/>
  <c r="F7" i="3"/>
  <c r="E58" i="3"/>
  <c r="E60" i="3" s="1"/>
  <c r="E63" i="3" s="1"/>
  <c r="E65" i="3" s="1"/>
  <c r="E67" i="3" s="1"/>
  <c r="C58" i="3"/>
  <c r="C60" i="3" s="1"/>
  <c r="C63" i="3" s="1"/>
  <c r="C65" i="3" s="1"/>
  <c r="C67" i="3" s="1"/>
  <c r="D31" i="3"/>
  <c r="F31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EAB222-1C94-4571-ACBC-E1F5A72E6E19}" odcFile="C:\Users\sergio.godoy\Documents\My Data Sources\srvcubos Información Financiera Core Cubo Balance Consolidado Mensual.odc" keepAlive="1" name="srvcubos Información Financiera Core Cubo Balance Consolidado Mensual" description="El reporte de Balance Consolidado tiene por objeto el reporte de los saldos mensuales del balance general y estado de resultados a nivel consolidado de todas las sucursales o departamentos donde tiene presencia la entidad supervisada. El nivel de este re" type="5" refreshedVersion="7" background="1">
    <dbPr connection="Provider=MSOLAP.8;Integrated Security=SSPI;Persist Security Info=True;Initial Catalog=Información Financiera Core;Data Source=srvcubos;MDX Compatibility=1;Safety Options=2;MDX Missing Member Mode=Error;Update Isolation Level=2" command="Cubo Balance Consolidado Mensual" commandType="1"/>
    <olapPr sendLocale="1" rowDrillCount="1000"/>
  </connection>
  <connection id="2" xr16:uid="{BCB89417-8CA6-4AFE-83CE-2A4DF8C39DB2}" odcFile="C:\Users\sergio.godoy\Documents\My Data Sources\srvcubos Información Financiera Core Cubo Calce Mensual.odc" keepAlive="1" name="srvcubos Información Financiera Core Cubo Calce Mensual" description="Según lo establecido en el Libro 3°, Título III, Capítulo I de la RNSF de ASFI (http://servdmzw.asfi.gob.bo/circular/textos/L03T03.pdf), las EIF deberán desarrollar e implementar reportes efectivos, comprensivos y oportunos que permitan gestionar de mane" type="5" refreshedVersion="7" background="1">
    <dbPr connection="Provider=MSOLAP.8;Integrated Security=SSPI;Persist Security Info=True;Initial Catalog=Información Financiera Core;Data Source=srvcubos;MDX Compatibility=1;Safety Options=2;MDX Missing Member Mode=Error;Update Isolation Level=2" command="Cubo Calce Mensua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rvcubos Información Financiera Core Cubo Balance Consolidado Mensual"/>
    <s v="{[Entidades Licencia].[Licencia].&amp;[Con Licencia]}"/>
    <s v="{[Entidad].[Nombre Tipo Entidad].&amp;[Almacenes generales de Depósitos]}"/>
    <s v="{[Fecha].[Fecha Corte].[Gestion].&amp;[2025].&amp;[MARZO]}"/>
    <s v="{[Fecha].[Fecha Corte].[Gestion].&amp;[2025].&amp;[JUNIO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<sst xmlns="http://schemas.openxmlformats.org/spreadsheetml/2006/main" count="785" uniqueCount="200">
  <si>
    <t>BCASaldoActual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</si>
  <si>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</si>
  <si>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</si>
  <si>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</si>
  <si>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</si>
  <si>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</si>
  <si>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</si>
  <si>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</si>
  <si>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</si>
  <si>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</si>
  <si>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Grand Total</t>
  </si>
  <si>
    <t>Licencia</t>
  </si>
  <si>
    <t>Nombre Tipo Entidad</t>
  </si>
  <si>
    <t>AIS</t>
  </si>
  <si>
    <t>ALT</t>
  </si>
  <si>
    <t>AWM</t>
  </si>
  <si>
    <t>Con Licencia</t>
  </si>
  <si>
    <t>Almacenes generales de Depósitos</t>
  </si>
  <si>
    <t>Fecha Corte</t>
  </si>
  <si>
    <t>MARZO</t>
  </si>
  <si>
    <t>Sigla</t>
  </si>
  <si>
    <t>Capitulo</t>
  </si>
  <si>
    <t>Grupo</t>
  </si>
  <si>
    <t>0</t>
  </si>
  <si>
    <t>Cuenta</t>
  </si>
  <si>
    <t>UtilidadesAcumuladas</t>
  </si>
  <si>
    <t>UtilidadesPeriodo</t>
  </si>
  <si>
    <t>Contingente</t>
  </si>
  <si>
    <t>Fideicomisos</t>
  </si>
  <si>
    <t>510</t>
  </si>
  <si>
    <t>530</t>
  </si>
  <si>
    <t>540</t>
  </si>
  <si>
    <t>580</t>
  </si>
  <si>
    <t>410</t>
  </si>
  <si>
    <t>Sub Cuenta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</si>
  <si>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</si>
  <si>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</si>
  <si>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</si>
  <si>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</si>
  <si>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</si>
  <si>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</si>
  <si>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</si>
  <si>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</si>
  <si>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</si>
  <si>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 xml:space="preserve">       Abonos por diferencia de cambio</t>
  </si>
  <si>
    <t xml:space="preserve">       Abonos por mantenimiento de valor</t>
  </si>
  <si>
    <t xml:space="preserve">       Cargos por diferencia de cambio</t>
  </si>
  <si>
    <t xml:space="preserve">       Cargos por mantenimiento de valor</t>
  </si>
  <si>
    <t>521.03</t>
  </si>
  <si>
    <t>522.03</t>
  </si>
  <si>
    <t>523.03</t>
  </si>
  <si>
    <t>525.04</t>
  </si>
  <si>
    <t>527.07</t>
  </si>
  <si>
    <t>527.08</t>
  </si>
  <si>
    <t>421.03</t>
  </si>
  <si>
    <t>422.03</t>
  </si>
  <si>
    <t>423.03</t>
  </si>
  <si>
    <t>424.05</t>
  </si>
  <si>
    <t>424.06</t>
  </si>
  <si>
    <t>425.03</t>
  </si>
  <si>
    <t>426.03</t>
  </si>
  <si>
    <t>427.03</t>
  </si>
  <si>
    <t>428.03</t>
  </si>
  <si>
    <t>421.01</t>
  </si>
  <si>
    <t>521.01</t>
  </si>
  <si>
    <t>521.02</t>
  </si>
  <si>
    <t>522.01</t>
  </si>
  <si>
    <t>522.02</t>
  </si>
  <si>
    <t>523.01</t>
  </si>
  <si>
    <t>523.02</t>
  </si>
  <si>
    <t>524.01</t>
  </si>
  <si>
    <t>524.02</t>
  </si>
  <si>
    <t>524.03</t>
  </si>
  <si>
    <t>525.01</t>
  </si>
  <si>
    <t>525.02</t>
  </si>
  <si>
    <t>527.01</t>
  </si>
  <si>
    <t>527.02</t>
  </si>
  <si>
    <t>527.03</t>
  </si>
  <si>
    <t>527.04</t>
  </si>
  <si>
    <t>421.02</t>
  </si>
  <si>
    <t>422.01</t>
  </si>
  <si>
    <t>422.02</t>
  </si>
  <si>
    <t>423.01</t>
  </si>
  <si>
    <t>423.02</t>
  </si>
  <si>
    <t>424.01</t>
  </si>
  <si>
    <t>424.02</t>
  </si>
  <si>
    <t>424.03</t>
  </si>
  <si>
    <t>424.04</t>
  </si>
  <si>
    <t>425.01</t>
  </si>
  <si>
    <t>425.02</t>
  </si>
  <si>
    <t>426.01</t>
  </si>
  <si>
    <t>426.02</t>
  </si>
  <si>
    <t>427.01</t>
  </si>
  <si>
    <t>427.02</t>
  </si>
  <si>
    <t>428.01</t>
  </si>
  <si>
    <t>428.02</t>
  </si>
  <si>
    <t>(+/-) Ingresos (gastos) extraordinarios</t>
  </si>
  <si>
    <t>(+/-) Ajuste contable por efecto de la inflación</t>
  </si>
  <si>
    <t>ALMACENES GENERALES DE DEPÓSITO</t>
  </si>
  <si>
    <t>ESTADOS FINANCIEROS POR ENTIDAD</t>
  </si>
  <si>
    <t>(en miles de bolivianos)</t>
  </si>
  <si>
    <t>TOTAL SISTEMA</t>
  </si>
  <si>
    <t>ACTIVO</t>
  </si>
  <si>
    <t>110</t>
  </si>
  <si>
    <t>DISPONIBILIDADES</t>
  </si>
  <si>
    <t>120</t>
  </si>
  <si>
    <t>INVERSIONES TEMPORARIAS</t>
  </si>
  <si>
    <t>140</t>
  </si>
  <si>
    <t>OTRAS CUENTAS POR COBRAR</t>
  </si>
  <si>
    <t>150</t>
  </si>
  <si>
    <t>BIENES REALIZABLES</t>
  </si>
  <si>
    <t>160</t>
  </si>
  <si>
    <t>INVERSIONES PERMANENTES</t>
  </si>
  <si>
    <t>170</t>
  </si>
  <si>
    <t>BIENES DE USO</t>
  </si>
  <si>
    <t>180</t>
  </si>
  <si>
    <t>OTROS ACTIVOS</t>
  </si>
  <si>
    <t>190</t>
  </si>
  <si>
    <t>FIDEICOMISOS CONSTITUIDOS</t>
  </si>
  <si>
    <t>PASIVO</t>
  </si>
  <si>
    <t>230</t>
  </si>
  <si>
    <t>OBLIGACIONES CON BANCOS Y ENTIDADES DE FINANCIAMIENTO</t>
  </si>
  <si>
    <t>240</t>
  </si>
  <si>
    <t>OTRAS CUENTAS POR PAGAR</t>
  </si>
  <si>
    <t>250</t>
  </si>
  <si>
    <t>PREVISIONES</t>
  </si>
  <si>
    <t>260</t>
  </si>
  <si>
    <t>VALORES EN CIRCULACIÓN</t>
  </si>
  <si>
    <t>270</t>
  </si>
  <si>
    <t>OBLIGACIONES SUBORDINADAS</t>
  </si>
  <si>
    <t>280</t>
  </si>
  <si>
    <t>OBLIGACIONES CON EMPRESAS PÚBLICAS</t>
  </si>
  <si>
    <t>PATRIMONIO</t>
  </si>
  <si>
    <t>310</t>
  </si>
  <si>
    <t>CAPITAL SOCIAL</t>
  </si>
  <si>
    <t>320</t>
  </si>
  <si>
    <t>APORTES NO CAPITALIZADOS</t>
  </si>
  <si>
    <t>330</t>
  </si>
  <si>
    <t>AJUSTES AL PATRIMONIO</t>
  </si>
  <si>
    <t>340</t>
  </si>
  <si>
    <t>RESERVAS</t>
  </si>
  <si>
    <t>RESULTADOS ACUMULADOS</t>
  </si>
  <si>
    <t>Utilidades (pérdidas) acumuladas</t>
  </si>
  <si>
    <t>Utilidades (pérdidas) del período o gestión</t>
  </si>
  <si>
    <t>PASIVO Y PATRIMONIO</t>
  </si>
  <si>
    <t>CUENTAS CONTINGENTES DEUDORAS</t>
  </si>
  <si>
    <t>CUENTAS DE ORDEN DEUDORAS</t>
  </si>
  <si>
    <t>810</t>
  </si>
  <si>
    <t xml:space="preserve">Valores y bienes recibidos en custodia </t>
  </si>
  <si>
    <t>820</t>
  </si>
  <si>
    <t>Valores y bienes recibidos en administración</t>
  </si>
  <si>
    <t>830</t>
  </si>
  <si>
    <t>Valores en cobranza</t>
  </si>
  <si>
    <t>840</t>
  </si>
  <si>
    <t>Valores y bienes recibidos en consignación</t>
  </si>
  <si>
    <t>850</t>
  </si>
  <si>
    <t>Garantias recibidas</t>
  </si>
  <si>
    <t>860</t>
  </si>
  <si>
    <t>Cuentas de registro</t>
  </si>
  <si>
    <t>Cuentas deudoras de los fideicomisos</t>
  </si>
  <si>
    <t>(+) INGRESOS FINANCIEROS</t>
  </si>
  <si>
    <t>(-) Gastos financieros</t>
  </si>
  <si>
    <t>RESULTADO FINANCIERO BRUTO</t>
  </si>
  <si>
    <t>(+) Otros ingresos operativos</t>
  </si>
  <si>
    <t>440</t>
  </si>
  <si>
    <t>(-) Otros gastos operativos</t>
  </si>
  <si>
    <t>RESULTADO DE OPERACIÓN BRUTO</t>
  </si>
  <si>
    <t>(+) Recuperaciones de activos financieros</t>
  </si>
  <si>
    <t>430</t>
  </si>
  <si>
    <t>(-) Cargos por incobrabilidad y desvalorización de activos financieros</t>
  </si>
  <si>
    <t>RESULTADO DE OPERACIÓN  DESPUÉS DE INCOBRABLES</t>
  </si>
  <si>
    <t>450</t>
  </si>
  <si>
    <t>(-) Gastos de administración</t>
  </si>
  <si>
    <t>RESULTADO DE OPERACIÓN NETO</t>
  </si>
  <si>
    <t>(+)  Abonos por diferencia de cambio, mantenimiento de valor</t>
  </si>
  <si>
    <t>(-)  Cargos por diferencia de cambio, mantenimiento de valor</t>
  </si>
  <si>
    <t>RESULTADO DESPUES DE AJUSTE POR DIFERENCIA DE CAMBIO Y MANTENIMIENTO DE VALOR</t>
  </si>
  <si>
    <t>RESULTADO NETO DEL EJERCICIO ANTES DE AJUSTES DE GESTIONES ANTERIORES</t>
  </si>
  <si>
    <t>(+) Ingresos gestiones anteriores</t>
  </si>
  <si>
    <t>480</t>
  </si>
  <si>
    <t>(-) Gastos de gestiones anteriores</t>
  </si>
  <si>
    <t>RESULTADO ANTES DE IMPUESTOS Y AJUSTE CONTABLE POR EFECTO DE INFLACIÓN</t>
  </si>
  <si>
    <t xml:space="preserve">RESULTADO ANTES DE IMPUESTOS </t>
  </si>
  <si>
    <t>460</t>
  </si>
  <si>
    <t>(-) Impuestos sobre las utilidades de las empresas (IUE)</t>
  </si>
  <si>
    <t>RESULTADO DE LA GESTIÓN</t>
  </si>
  <si>
    <r>
      <t xml:space="preserve">MERCADERÍA ALMACENADA
</t>
    </r>
    <r>
      <rPr>
        <sz val="14"/>
        <color indexed="9"/>
        <rFont val="Arial"/>
        <family val="2"/>
      </rPr>
      <t>(en miles de bolivianos)</t>
    </r>
  </si>
  <si>
    <t>POR TIPO DE DEPÓSITO</t>
  </si>
  <si>
    <t>Deposito en almacenes propios</t>
  </si>
  <si>
    <t>Deposito en almacenes de campo</t>
  </si>
  <si>
    <t>POR TIPO DE DOCUMENTO</t>
  </si>
  <si>
    <t>Certif. De Dep s/Bono de Prenda</t>
  </si>
  <si>
    <t>Certif. De Dep a/Bono de Prenda Vigentes</t>
  </si>
  <si>
    <t>Certif. De Dep a/Bono de Prenda Protestados</t>
  </si>
  <si>
    <t>Certif. De Dep a/Bono de Prenda en Remate</t>
  </si>
  <si>
    <t>Certif. De Dep a/Bono de Prenda Perjudicados</t>
  </si>
  <si>
    <t>VALOR DE GIRO DE LOS BONOS DE PRENDA</t>
  </si>
  <si>
    <t>(1) A partir de la promulgación de la Ley 2297 de 20.12.01 los Almacenes Generales de Depósito vinculados patrimonialmente a una entidad bancaria, se regulan por esta Ley y el Código de Comercio.</t>
  </si>
  <si>
    <t>JUNIO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</si>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</sst>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_ ;\-#,##0.00\ "/>
    <numFmt numFmtId="166" formatCode="#,##0.00;\-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6"/>
      <name val="Times New Roman"/>
      <family val="1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Univers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CDCEC2"/>
        <bgColor indexed="64"/>
      </patternFill>
    </fill>
    <fill>
      <patternFill patternType="solid">
        <fgColor rgb="FF8A8C88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ck">
        <color theme="2" tint="-0.499984740745262"/>
      </bottom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</borders>
  <cellStyleXfs count="3">
    <xf numFmtId="0" fontId="0" fillId="0" borderId="0"/>
    <xf numFmtId="37" fontId="2" fillId="0" borderId="0"/>
    <xf numFmtId="0" fontId="1" fillId="0" borderId="0"/>
  </cellStyleXfs>
  <cellXfs count="46">
    <xf numFmtId="0" fontId="0" fillId="0" borderId="0" xfId="0"/>
    <xf numFmtId="39" fontId="0" fillId="0" borderId="0" xfId="0" applyNumberFormat="1"/>
    <xf numFmtId="0" fontId="0" fillId="0" borderId="0" xfId="0" pivotButton="1"/>
    <xf numFmtId="0" fontId="0" fillId="0" borderId="0" xfId="0" quotePrefix="1"/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164" fontId="1" fillId="0" borderId="0" xfId="1" quotePrefix="1" applyNumberFormat="1" applyFont="1" applyAlignment="1">
      <alignment horizontal="left"/>
    </xf>
    <xf numFmtId="165" fontId="0" fillId="0" borderId="0" xfId="0" applyNumberFormat="1"/>
    <xf numFmtId="0" fontId="3" fillId="0" borderId="0" xfId="2" applyFont="1"/>
    <xf numFmtId="0" fontId="1" fillId="0" borderId="0" xfId="2"/>
    <xf numFmtId="0" fontId="1" fillId="0" borderId="0" xfId="2" applyAlignment="1">
      <alignment vertical="center"/>
    </xf>
    <xf numFmtId="0" fontId="6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horizontal="right" vertical="center" wrapText="1"/>
    </xf>
    <xf numFmtId="0" fontId="6" fillId="2" borderId="2" xfId="2" applyFont="1" applyFill="1" applyBorder="1" applyAlignment="1">
      <alignment vertical="center"/>
    </xf>
    <xf numFmtId="37" fontId="1" fillId="2" borderId="2" xfId="2" applyNumberFormat="1" applyFill="1" applyBorder="1" applyAlignment="1">
      <alignment horizontal="right" vertical="center"/>
    </xf>
    <xf numFmtId="0" fontId="1" fillId="0" borderId="0" xfId="2" quotePrefix="1" applyAlignment="1">
      <alignment vertical="center"/>
    </xf>
    <xf numFmtId="0" fontId="6" fillId="0" borderId="0" xfId="2" applyFont="1" applyAlignment="1">
      <alignment vertical="center"/>
    </xf>
    <xf numFmtId="37" fontId="1" fillId="0" borderId="0" xfId="2" applyNumberFormat="1" applyAlignment="1">
      <alignment horizontal="right" vertical="center"/>
    </xf>
    <xf numFmtId="0" fontId="1" fillId="0" borderId="0" xfId="2" quotePrefix="1" applyAlignment="1">
      <alignment vertical="top"/>
    </xf>
    <xf numFmtId="0" fontId="1" fillId="0" borderId="0" xfId="2" applyAlignment="1">
      <alignment vertical="top"/>
    </xf>
    <xf numFmtId="0" fontId="6" fillId="2" borderId="3" xfId="2" applyFont="1" applyFill="1" applyBorder="1" applyAlignment="1">
      <alignment vertical="center"/>
    </xf>
    <xf numFmtId="37" fontId="1" fillId="2" borderId="3" xfId="2" applyNumberFormat="1" applyFill="1" applyBorder="1" applyAlignment="1">
      <alignment horizontal="right" vertical="center"/>
    </xf>
    <xf numFmtId="0" fontId="1" fillId="0" borderId="0" xfId="2" quotePrefix="1"/>
    <xf numFmtId="0" fontId="1" fillId="0" borderId="0" xfId="2" applyAlignment="1">
      <alignment horizontal="left" vertical="center" indent="2"/>
    </xf>
    <xf numFmtId="37" fontId="1" fillId="0" borderId="0" xfId="2" applyNumberFormat="1" applyAlignment="1">
      <alignment vertical="center"/>
    </xf>
    <xf numFmtId="0" fontId="1" fillId="0" borderId="0" xfId="2" applyAlignment="1">
      <alignment horizontal="left" vertical="center"/>
    </xf>
    <xf numFmtId="0" fontId="1" fillId="0" borderId="0" xfId="2" quotePrefix="1" applyAlignment="1">
      <alignment horizontal="left" vertical="center"/>
    </xf>
    <xf numFmtId="0" fontId="6" fillId="0" borderId="0" xfId="2" quotePrefix="1" applyFont="1" applyAlignment="1">
      <alignment horizontal="left" vertical="center"/>
    </xf>
    <xf numFmtId="37" fontId="1" fillId="2" borderId="1" xfId="2" applyNumberFormat="1" applyFill="1" applyBorder="1" applyAlignment="1">
      <alignment horizontal="right" vertical="center"/>
    </xf>
    <xf numFmtId="37" fontId="1" fillId="0" borderId="4" xfId="2" applyNumberFormat="1" applyBorder="1" applyAlignment="1">
      <alignment vertical="center"/>
    </xf>
    <xf numFmtId="3" fontId="1" fillId="0" borderId="0" xfId="2" applyNumberFormat="1" applyAlignment="1">
      <alignment vertical="center"/>
    </xf>
    <xf numFmtId="37" fontId="6" fillId="0" borderId="0" xfId="2" applyNumberFormat="1" applyFont="1" applyAlignment="1">
      <alignment vertical="center"/>
    </xf>
    <xf numFmtId="37" fontId="1" fillId="0" borderId="0" xfId="2" applyNumberFormat="1"/>
    <xf numFmtId="37" fontId="1" fillId="0" borderId="0" xfId="2" quotePrefix="1" applyNumberFormat="1" applyAlignment="1">
      <alignment horizontal="left" vertical="center"/>
    </xf>
    <xf numFmtId="37" fontId="6" fillId="0" borderId="0" xfId="2" applyNumberFormat="1" applyFont="1" applyAlignment="1">
      <alignment horizontal="left" vertical="center"/>
    </xf>
    <xf numFmtId="37" fontId="1" fillId="0" borderId="5" xfId="2" quotePrefix="1" applyNumberFormat="1" applyBorder="1" applyAlignment="1">
      <alignment horizontal="left" vertical="center"/>
    </xf>
    <xf numFmtId="3" fontId="1" fillId="0" borderId="5" xfId="2" applyNumberFormat="1" applyBorder="1" applyAlignment="1">
      <alignment vertical="center"/>
    </xf>
    <xf numFmtId="0" fontId="8" fillId="0" borderId="0" xfId="2" applyFont="1"/>
    <xf numFmtId="37" fontId="7" fillId="0" borderId="6" xfId="2" applyNumberFormat="1" applyFont="1" applyBorder="1" applyAlignment="1">
      <alignment horizontal="left" vertical="top" wrapText="1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top"/>
    </xf>
    <xf numFmtId="0" fontId="4" fillId="3" borderId="0" xfId="2" applyFont="1" applyFill="1" applyAlignment="1">
      <alignment horizontal="center" vertical="top" wrapText="1"/>
    </xf>
    <xf numFmtId="0" fontId="4" fillId="3" borderId="0" xfId="2" applyFont="1" applyFill="1" applyAlignment="1">
      <alignment horizontal="center" vertical="top"/>
    </xf>
    <xf numFmtId="166" fontId="0" fillId="0" borderId="0" xfId="0" applyNumberFormat="1"/>
  </cellXfs>
  <cellStyles count="3">
    <cellStyle name="Normal" xfId="0" builtinId="0"/>
    <cellStyle name="Normal 2" xfId="1" xr:uid="{4B5F847E-D479-4E51-88D5-8EA9E0AE3ED5}"/>
    <cellStyle name="Normal 3" xfId="2" xr:uid="{2EF04DF2-02DF-4B97-91D0-2B3B6DF4B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779.697245138887" backgroundQuery="1" createdVersion="7" refreshedVersion="7" minRefreshableVersion="3" recordCount="0" supportSubquery="1" supportAdvancedDrill="1" xr:uid="{C8B2197A-1C31-48CF-930D-9A8E8C5A0C57}">
  <cacheSource type="external" connectionId="1"/>
  <cacheFields count="18">
    <cacheField name="[Measures].[BCASaldoActual]" caption="BCASaldoActual" numFmtId="0" hierarchy="47" level="32767"/>
    <cacheField name="[Cuentas Balance].[Cuentas de Balance].[Capitulo]" caption="Capitulo" numFmtId="0" hierarchy="4" level="1">
      <sharedItems count="2">
        <s v="[Cuentas Balance].[Cuentas de Balance].[Capitulo].&amp;[4]" c="4"/>
        <s v="[Cuentas Balance].[Cuentas de Balance].[Capitulo].&amp;[5]" c="5"/>
      </sharedItems>
    </cacheField>
    <cacheField name="[Cuentas Balance].[Cuentas de Balance].[Grupo]" caption="Grupo" numFmtId="0" hierarchy="4" level="2">
      <sharedItems count="2">
        <s v="[Cuentas Balance].[Cuentas de Balance].[Capitulo].&amp;[4].&amp;[2]" c="2"/>
        <s v="[Cuentas Balance].[Cuentas de Balance].[Capitulo].&amp;[5].&amp;[2]" c="2"/>
      </sharedItems>
    </cacheField>
    <cacheField name="[Cuentas Balance].[Cuentas de Balance].[Cuenta]" caption="Cuenta" numFmtId="0" hierarchy="4" level="3">
      <sharedItems count="20">
        <s v="[Cuentas Balance].[Cuentas de Balance].[Capitulo].&amp;[4].&amp;[2].&amp;[0]" c="0"/>
        <s v="[Cuentas Balance].[Cuentas de Balance].[Capitulo].&amp;[4].&amp;[2].&amp;[1]" c="1"/>
        <s v="[Cuentas Balance].[Cuentas de Balance].[Capitulo].&amp;[4].&amp;[2].&amp;[2]" c="2"/>
        <s v="[Cuentas Balance].[Cuentas de Balance].[Capitulo].&amp;[4].&amp;[2].&amp;[3]" c="3"/>
        <s v="[Cuentas Balance].[Cuentas de Balance].[Capitulo].&amp;[4].&amp;[2].&amp;[4]" c="4"/>
        <s v="[Cuentas Balance].[Cuentas de Balance].[Capitulo].&amp;[4].&amp;[2].&amp;[5]" c="5"/>
        <s v="[Cuentas Balance].[Cuentas de Balance].[Capitulo].&amp;[4].&amp;[2].&amp;[6]" c="6"/>
        <s v="[Cuentas Balance].[Cuentas de Balance].[Capitulo].&amp;[4].&amp;[2].&amp;[7]" c="7"/>
        <s v="[Cuentas Balance].[Cuentas de Balance].[Capitulo].&amp;[4].&amp;[2].&amp;[8]" c="8"/>
        <s v="[Cuentas Balance].[Cuentas de Balance].[Capitulo].&amp;[4].&amp;[2].&amp;[9]" c="9"/>
        <s v="[Cuentas Balance].[Cuentas de Balance].[Capitulo].&amp;[5].&amp;[2].&amp;[0]" c="0"/>
        <s v="[Cuentas Balance].[Cuentas de Balance].[Capitulo].&amp;[5].&amp;[2].&amp;[1]" c="1"/>
        <s v="[Cuentas Balance].[Cuentas de Balance].[Capitulo].&amp;[5].&amp;[2].&amp;[2]" c="2"/>
        <s v="[Cuentas Balance].[Cuentas de Balance].[Capitulo].&amp;[5].&amp;[2].&amp;[3]" c="3"/>
        <s v="[Cuentas Balance].[Cuentas de Balance].[Capitulo].&amp;[5].&amp;[2].&amp;[4]" c="4"/>
        <s v="[Cuentas Balance].[Cuentas de Balance].[Capitulo].&amp;[5].&amp;[2].&amp;[5]" c="5"/>
        <s v="[Cuentas Balance].[Cuentas de Balance].[Capitulo].&amp;[5].&amp;[2].&amp;[6]" c="6"/>
        <s v="[Cuentas Balance].[Cuentas de Balance].[Capitulo].&amp;[5].&amp;[2].&amp;[7]" c="7"/>
        <s v="[Cuentas Balance].[Cuentas de Balance].[Capitulo].&amp;[5].&amp;[2].&amp;[8]" c="8"/>
        <s v="[Cuentas Balance].[Cuentas de Balance].[Capitulo].&amp;[5].&amp;[2].&amp;[9]" c="9"/>
      </sharedItems>
    </cacheField>
    <cacheField name="[Cuentas Balance].[Cuentas de Balance].[Sub Cuenta]" caption="Sub Cuenta" numFmtId="0" hierarchy="4" level="4">
      <sharedItems count="91">
        <s v="[Cuentas Balance].[Cuentas de Balance].[Capitulo].&amp;[4].&amp;[2].&amp;[0].&amp;[00]" c="00"/>
        <s v="[Cuentas Balance].[Cuentas de Balance].[Capitulo].&amp;[4].&amp;[2].&amp;[1].&amp;[00]" c="00"/>
        <s v="[Cuentas Balance].[Cuentas de Balance].[Capitulo].&amp;[4].&amp;[2].&amp;[1].&amp;[01]" c="01"/>
        <s v="[Cuentas Balance].[Cuentas de Balance].[Capitulo].&amp;[4].&amp;[2].&amp;[1].&amp;[02]" c="02"/>
        <s v="[Cuentas Balance].[Cuentas de Balance].[Capitulo].&amp;[4].&amp;[2].&amp;[1].&amp;[03]" c="03"/>
        <s v="[Cuentas Balance].[Cuentas de Balance].[Capitulo].&amp;[4].&amp;[2].&amp;[2].&amp;[00]" c="00"/>
        <s v="[Cuentas Balance].[Cuentas de Balance].[Capitulo].&amp;[4].&amp;[2].&amp;[2].&amp;[01]" c="01"/>
        <s v="[Cuentas Balance].[Cuentas de Balance].[Capitulo].&amp;[4].&amp;[2].&amp;[2].&amp;[02]" c="02"/>
        <s v="[Cuentas Balance].[Cuentas de Balance].[Capitulo].&amp;[4].&amp;[2].&amp;[2].&amp;[03]" c="03"/>
        <s v="[Cuentas Balance].[Cuentas de Balance].[Capitulo].&amp;[4].&amp;[2].&amp;[3].&amp;[00]" c="00"/>
        <s v="[Cuentas Balance].[Cuentas de Balance].[Capitulo].&amp;[4].&amp;[2].&amp;[3].&amp;[01]" c="01"/>
        <s v="[Cuentas Balance].[Cuentas de Balance].[Capitulo].&amp;[4].&amp;[2].&amp;[3].&amp;[02]" c="02"/>
        <s v="[Cuentas Balance].[Cuentas de Balance].[Capitulo].&amp;[4].&amp;[2].&amp;[3].&amp;[03]" c="03"/>
        <s v="[Cuentas Balance].[Cuentas de Balance].[Capitulo].&amp;[4].&amp;[2].&amp;[4].&amp;[00]" c="00"/>
        <s v="[Cuentas Balance].[Cuentas de Balance].[Capitulo].&amp;[4].&amp;[2].&amp;[4].&amp;[01]" c="01"/>
        <s v="[Cuentas Balance].[Cuentas de Balance].[Capitulo].&amp;[4].&amp;[2].&amp;[4].&amp;[02]" c="02"/>
        <s v="[Cuentas Balance].[Cuentas de Balance].[Capitulo].&amp;[4].&amp;[2].&amp;[4].&amp;[03]" c="03"/>
        <s v="[Cuentas Balance].[Cuentas de Balance].[Capitulo].&amp;[4].&amp;[2].&amp;[4].&amp;[04]" c="04"/>
        <s v="[Cuentas Balance].[Cuentas de Balance].[Capitulo].&amp;[4].&amp;[2].&amp;[4].&amp;[05]" c="05"/>
        <s v="[Cuentas Balance].[Cuentas de Balance].[Capitulo].&amp;[4].&amp;[2].&amp;[4].&amp;[06]" c="06"/>
        <s v="[Cuentas Balance].[Cuentas de Balance].[Capitulo].&amp;[4].&amp;[2].&amp;[5].&amp;[00]" c="00"/>
        <s v="[Cuentas Balance].[Cuentas de Balance].[Capitulo].&amp;[4].&amp;[2].&amp;[5].&amp;[01]" c="01"/>
        <s v="[Cuentas Balance].[Cuentas de Balance].[Capitulo].&amp;[4].&amp;[2].&amp;[5].&amp;[02]" c="02"/>
        <s v="[Cuentas Balance].[Cuentas de Balance].[Capitulo].&amp;[4].&amp;[2].&amp;[5].&amp;[03]" c="03"/>
        <s v="[Cuentas Balance].[Cuentas de Balance].[Capitulo].&amp;[4].&amp;[2].&amp;[6].&amp;[00]" c="00"/>
        <s v="[Cuentas Balance].[Cuentas de Balance].[Capitulo].&amp;[4].&amp;[2].&amp;[6].&amp;[01]" c="01"/>
        <s v="[Cuentas Balance].[Cuentas de Balance].[Capitulo].&amp;[4].&amp;[2].&amp;[6].&amp;[02]" c="02"/>
        <s v="[Cuentas Balance].[Cuentas de Balance].[Capitulo].&amp;[4].&amp;[2].&amp;[6].&amp;[03]" c="03"/>
        <s v="[Cuentas Balance].[Cuentas de Balance].[Capitulo].&amp;[4].&amp;[2].&amp;[7].&amp;[00]" c="00"/>
        <s v="[Cuentas Balance].[Cuentas de Balance].[Capitulo].&amp;[4].&amp;[2].&amp;[7].&amp;[01]" c="01"/>
        <s v="[Cuentas Balance].[Cuentas de Balance].[Capitulo].&amp;[4].&amp;[2].&amp;[7].&amp;[02]" c="02"/>
        <s v="[Cuentas Balance].[Cuentas de Balance].[Capitulo].&amp;[4].&amp;[2].&amp;[7].&amp;[03]" c="03"/>
        <s v="[Cuentas Balance].[Cuentas de Balance].[Capitulo].&amp;[4].&amp;[2].&amp;[8].&amp;[00]" c="00"/>
        <s v="[Cuentas Balance].[Cuentas de Balance].[Capitulo].&amp;[4].&amp;[2].&amp;[8].&amp;[01]" c="01"/>
        <s v="[Cuentas Balance].[Cuentas de Balance].[Capitulo].&amp;[4].&amp;[2].&amp;[8].&amp;[02]" c="02"/>
        <s v="[Cuentas Balance].[Cuentas de Balance].[Capitulo].&amp;[4].&amp;[2].&amp;[8].&amp;[03]" c="03"/>
        <s v="[Cuentas Balance].[Cuentas de Balance].[Capitulo].&amp;[4].&amp;[2].&amp;[8].&amp;[04]" c="04"/>
        <s v="[Cuentas Balance].[Cuentas de Balance].[Capitulo].&amp;[4].&amp;[2].&amp;[8].&amp;[05]" c="05"/>
        <s v="[Cuentas Balance].[Cuentas de Balance].[Capitulo].&amp;[4].&amp;[2].&amp;[9].&amp;[00]" c="00"/>
        <s v="[Cuentas Balance].[Cuentas de Balance].[Capitulo].&amp;[4].&amp;[2].&amp;[9].&amp;[01]" c="01"/>
        <s v="[Cuentas Balance].[Cuentas de Balance].[Capitulo].&amp;[4].&amp;[2].&amp;[9].&amp;[02]" c="02"/>
        <s v="[Cuentas Balance].[Cuentas de Balance].[Capitulo].&amp;[4].&amp;[2].&amp;[9].&amp;[03]" c="03"/>
        <s v="[Cuentas Balance].[Cuentas de Balance].[Capitulo].&amp;[4].&amp;[2].&amp;[9].&amp;[04]" c="04"/>
        <s v="[Cuentas Balance].[Cuentas de Balance].[Capitulo].&amp;[4].&amp;[2].&amp;[9].&amp;[05]" c="05"/>
        <s v="[Cuentas Balance].[Cuentas de Balance].[Capitulo].&amp;[5].&amp;[2].&amp;[0].&amp;[00]" c="00"/>
        <s v="[Cuentas Balance].[Cuentas de Balance].[Capitulo].&amp;[5].&amp;[2].&amp;[1].&amp;[00]" c="00"/>
        <s v="[Cuentas Balance].[Cuentas de Balance].[Capitulo].&amp;[5].&amp;[2].&amp;[1].&amp;[01]" c="01"/>
        <s v="[Cuentas Balance].[Cuentas de Balance].[Capitulo].&amp;[5].&amp;[2].&amp;[1].&amp;[02]" c="02"/>
        <s v="[Cuentas Balance].[Cuentas de Balance].[Capitulo].&amp;[5].&amp;[2].&amp;[1].&amp;[03]" c="03"/>
        <s v="[Cuentas Balance].[Cuentas de Balance].[Capitulo].&amp;[5].&amp;[2].&amp;[2].&amp;[00]" c="00"/>
        <s v="[Cuentas Balance].[Cuentas de Balance].[Capitulo].&amp;[5].&amp;[2].&amp;[2].&amp;[01]" c="01"/>
        <s v="[Cuentas Balance].[Cuentas de Balance].[Capitulo].&amp;[5].&amp;[2].&amp;[2].&amp;[02]" c="02"/>
        <s v="[Cuentas Balance].[Cuentas de Balance].[Capitulo].&amp;[5].&amp;[2].&amp;[2].&amp;[03]" c="03"/>
        <s v="[Cuentas Balance].[Cuentas de Balance].[Capitulo].&amp;[5].&amp;[2].&amp;[3].&amp;[00]" c="00"/>
        <s v="[Cuentas Balance].[Cuentas de Balance].[Capitulo].&amp;[5].&amp;[2].&amp;[3].&amp;[01]" c="01"/>
        <s v="[Cuentas Balance].[Cuentas de Balance].[Capitulo].&amp;[5].&amp;[2].&amp;[3].&amp;[02]" c="02"/>
        <s v="[Cuentas Balance].[Cuentas de Balance].[Capitulo].&amp;[5].&amp;[2].&amp;[3].&amp;[03]" c="03"/>
        <s v="[Cuentas Balance].[Cuentas de Balance].[Capitulo].&amp;[5].&amp;[2].&amp;[3].&amp;[04]" c="04"/>
        <s v="[Cuentas Balance].[Cuentas de Balance].[Capitulo].&amp;[5].&amp;[2].&amp;[3].&amp;[05]" c="05"/>
        <s v="[Cuentas Balance].[Cuentas de Balance].[Capitulo].&amp;[5].&amp;[2].&amp;[3].&amp;[06]" c="06"/>
        <s v="[Cuentas Balance].[Cuentas de Balance].[Capitulo].&amp;[5].&amp;[2].&amp;[4].&amp;[00]" c="00"/>
        <s v="[Cuentas Balance].[Cuentas de Balance].[Capitulo].&amp;[5].&amp;[2].&amp;[4].&amp;[01]" c="01"/>
        <s v="[Cuentas Balance].[Cuentas de Balance].[Capitulo].&amp;[5].&amp;[2].&amp;[4].&amp;[02]" c="02"/>
        <s v="[Cuentas Balance].[Cuentas de Balance].[Capitulo].&amp;[5].&amp;[2].&amp;[4].&amp;[03]" c="03"/>
        <s v="[Cuentas Balance].[Cuentas de Balance].[Capitulo].&amp;[5].&amp;[2].&amp;[4].&amp;[04]" c="04"/>
        <s v="[Cuentas Balance].[Cuentas de Balance].[Capitulo].&amp;[5].&amp;[2].&amp;[5].&amp;[00]" c="00"/>
        <s v="[Cuentas Balance].[Cuentas de Balance].[Capitulo].&amp;[5].&amp;[2].&amp;[5].&amp;[01]" c="01"/>
        <s v="[Cuentas Balance].[Cuentas de Balance].[Capitulo].&amp;[5].&amp;[2].&amp;[5].&amp;[02]" c="02"/>
        <s v="[Cuentas Balance].[Cuentas de Balance].[Capitulo].&amp;[5].&amp;[2].&amp;[5].&amp;[03]" c="03"/>
        <s v="[Cuentas Balance].[Cuentas de Balance].[Capitulo].&amp;[5].&amp;[2].&amp;[5].&amp;[04]" c="04"/>
        <s v="[Cuentas Balance].[Cuentas de Balance].[Capitulo].&amp;[5].&amp;[2].&amp;[6].&amp;[00]" c="00"/>
        <s v="[Cuentas Balance].[Cuentas de Balance].[Capitulo].&amp;[5].&amp;[2].&amp;[6].&amp;[01]" c="01"/>
        <s v="[Cuentas Balance].[Cuentas de Balance].[Capitulo].&amp;[5].&amp;[2].&amp;[7].&amp;[00]" c="00"/>
        <s v="[Cuentas Balance].[Cuentas de Balance].[Capitulo].&amp;[5].&amp;[2].&amp;[7].&amp;[01]" c="01"/>
        <s v="[Cuentas Balance].[Cuentas de Balance].[Capitulo].&amp;[5].&amp;[2].&amp;[7].&amp;[02]" c="02"/>
        <s v="[Cuentas Balance].[Cuentas de Balance].[Capitulo].&amp;[5].&amp;[2].&amp;[7].&amp;[03]" c="03"/>
        <s v="[Cuentas Balance].[Cuentas de Balance].[Capitulo].&amp;[5].&amp;[2].&amp;[7].&amp;[04]" c="04"/>
        <s v="[Cuentas Balance].[Cuentas de Balance].[Capitulo].&amp;[5].&amp;[2].&amp;[7].&amp;[05]" c="05"/>
        <s v="[Cuentas Balance].[Cuentas de Balance].[Capitulo].&amp;[5].&amp;[2].&amp;[7].&amp;[06]" c="06"/>
        <s v="[Cuentas Balance].[Cuentas de Balance].[Capitulo].&amp;[5].&amp;[2].&amp;[7].&amp;[07]" c="07"/>
        <s v="[Cuentas Balance].[Cuentas de Balance].[Capitulo].&amp;[5].&amp;[2].&amp;[7].&amp;[08]" c="08"/>
        <s v="[Cuentas Balance].[Cuentas de Balance].[Capitulo].&amp;[5].&amp;[2].&amp;[8].&amp;[00]" c="00"/>
        <s v="[Cuentas Balance].[Cuentas de Balance].[Capitulo].&amp;[5].&amp;[2].&amp;[8].&amp;[01]" c="01"/>
        <s v="[Cuentas Balance].[Cuentas de Balance].[Capitulo].&amp;[5].&amp;[2].&amp;[9].&amp;[00]" c="00"/>
        <s v="[Cuentas Balance].[Cuentas de Balance].[Capitulo].&amp;[5].&amp;[2].&amp;[9].&amp;[01]" c="01"/>
        <s v="[Cuentas Balance].[Cuentas de Balance].[Capitulo].&amp;[5].&amp;[2].&amp;[9].&amp;[02]" c="02"/>
        <s v="[Cuentas Balance].[Cuentas de Balance].[Capitulo].&amp;[5].&amp;[2].&amp;[9].&amp;[03]" c="03"/>
        <s v="[Cuentas Balance].[Cuentas de Balance].[Capitulo].&amp;[5].&amp;[2].&amp;[9].&amp;[04]" c="04"/>
        <s v="[Cuentas Balance].[Cuentas de Balance].[Capitulo].&amp;[5].&amp;[2].&amp;[9].&amp;[05]" c="05"/>
        <s v="[Cuentas Balance].[Cuentas de Balance].[Capitulo].&amp;[5].&amp;[2].&amp;[9].&amp;[06]" c="06"/>
        <s v="[Cuentas Balance].[Cuentas de Balance].[Capitulo].&amp;[5].&amp;[2].&amp;[9].&amp;[07]" c="07"/>
      </sharedItems>
    </cacheField>
    <cacheField name="[Cuentas Balance].[Cuentas de Balance].[Analitica]" caption="Analitica" numFmtId="0" hierarchy="4" level="5">
      <sharedItems containsSemiMixedTypes="0" containsString="0"/>
    </cacheField>
    <cacheField name="[Cuentas Balance].[Cuentas de Balance].[Descripcion]" caption="Descripcion" numFmtId="0" hierarchy="4" level="6">
      <sharedItems containsSemiMixedTypes="0" containsString="0"/>
    </cacheField>
    <cacheField name="[Cuentas Balance].[Cuentas de Balance].[Descripcion].[Analitica]" caption="Analitica" propertyName="Analitica" numFmtId="0" hierarchy="4" level="6" memberPropertyField="1">
      <sharedItems containsSemiMixedTypes="0" containsString="0"/>
    </cacheField>
    <cacheField name="[Cuentas Balance].[Cuentas de Balance].[Descripcion].[Bal Con]" caption="Bal Con" propertyName="Bal Con" numFmtId="0" hierarchy="4" level="6" memberPropertyField="1">
      <sharedItems containsSemiMixedTypes="0" containsString="0"/>
    </cacheField>
    <cacheField name="[Cuentas Balance].[Cuentas de Balance].[Descripcion].[Capitulo]" caption="Capitulo" propertyName="Capitulo" numFmtId="0" hierarchy="4" level="6" memberPropertyField="1">
      <sharedItems containsSemiMixedTypes="0" containsString="0"/>
    </cacheField>
    <cacheField name="[Cuentas Balance].[Cuentas de Balance].[Descripcion].[Cuenta]" caption="Cuenta" propertyName="Cuenta" numFmtId="0" hierarchy="4" level="6" memberPropertyField="1">
      <sharedItems containsSemiMixedTypes="0" containsString="0"/>
    </cacheField>
    <cacheField name="[Cuentas Balance].[Cuentas de Balance].[Descripcion].[Grupo]" caption="Grupo" propertyName="Grupo" numFmtId="0" hierarchy="4" level="6" memberPropertyField="1">
      <sharedItems containsSemiMixedTypes="0" containsString="0"/>
    </cacheField>
    <cacheField name="[Cuentas Balance].[Cuentas de Balance].[Descripcion].[Sub Cuenta]" caption="Sub Cuenta" propertyName="Sub Cuenta" numFmtId="0" hierarchy="4" level="6" memberPropertyField="1">
      <sharedItems containsSemiMixedTypes="0" containsString="0"/>
    </cacheField>
    <cacheField name="[Entidades Licencia].[Licencia].[Licencia]" caption="Licencia" numFmtId="0" hierarchy="16" level="1">
      <sharedItems containsSemiMixedTypes="0" containsString="0"/>
    </cacheField>
    <cacheField name="[Entidad].[Nombre Tipo Entidad].[Nombre Tipo Entidad]" caption="Nombre Tipo Entidad" numFmtId="0" hierarchy="13" level="1">
      <sharedItems containsSemiMixedTypes="0" containsString="0"/>
    </cacheField>
    <cacheField name="[Entidad].[Sigla].[Sigla]" caption="Sigla" numFmtId="0" hierarchy="15" level="1">
      <sharedItems count="3">
        <s v="[Entidad].[Sigla].&amp;[AIS]" c="AIS"/>
        <s v="[Entidad].[Sigla].&amp;[ALT]" c="ALT"/>
        <s v="[Entidad].[Sigla].&amp;[AWM]" c="AWM"/>
      </sharedItems>
    </cacheField>
    <cacheField name="[Fecha].[Fecha Corte].[Gestion]" caption="Gestion" numFmtId="0" hierarchy="19" level="1">
      <sharedItems containsSemiMixedTypes="0" containsString="0"/>
    </cacheField>
    <cacheField name="[Fecha].[Fecha Corte].[Mes Literal]" caption="Mes Literal" numFmtId="0" hierarchy="19" level="2">
      <sharedItems containsSemiMixedTypes="0" containsString="0"/>
    </cacheField>
  </cacheFields>
  <cacheHierarchies count="60">
    <cacheHierarchy uniqueName="[Cuentas Balance].[Analitica]" caption="Analitica" attribute="1" defaultMemberUniqueName="[Cuentas Balance].[Analitica].[All]" allUniqueName="[Cuentas Balance].[Analitica].[All]" dimensionUniqueName="[Cuentas Balance]" displayFolder="" count="0" unbalanced="0"/>
    <cacheHierarchy uniqueName="[Cuentas Balance].[Bal Con]" caption="Bal Con" attribute="1" defaultMemberUniqueName="[Cuentas Balance].[Bal Con].[All]" allUniqueName="[Cuentas Balance].[Bal Con].[All]" dimensionUniqueName="[Cuentas Balance]" displayFolder="" count="0" unbalanced="0"/>
    <cacheHierarchy uniqueName="[Cuentas Balance].[Capitulo]" caption="Capitulo" attribute="1" defaultMemberUniqueName="[Cuentas Balance].[Capitulo].[All]" allUniqueName="[Cuentas Balance].[Capitulo].[All]" dimensionUniqueName="[Cuentas Balance]" displayFolder="" count="0" unbalanced="0"/>
    <cacheHierarchy uniqueName="[Cuentas Balance].[Cuenta]" caption="Cuenta" attribute="1" defaultMemberUniqueName="[Cuentas Balance].[Cuenta].[All]" allUniqueName="[Cuentas Balance].[Cuenta].[All]" dimensionUniqueName="[Cuentas Balance]" displayFolder="" count="0" unbalanced="0"/>
    <cacheHierarchy uniqueName="[Cuentas Balance].[Cuentas de Balance]" caption="Cuentas de Balance" defaultMemberUniqueName="[Cuentas Balance].[Cuentas de Balance].[All]" allUniqueName="[Cuentas Balance].[Cuentas de Balance].[All]" dimensionUniqueName="[Cuentas Balance]" displayFolder="" count="7" unbalanced="0">
      <fieldsUsage count="7">
        <fieldUsage x="-1"/>
        <fieldUsage x="1"/>
        <fieldUsage x="2"/>
        <fieldUsage x="3"/>
        <fieldUsage x="4"/>
        <fieldUsage x="5"/>
        <fieldUsage x="6"/>
      </fieldsUsage>
    </cacheHierarchy>
    <cacheHierarchy uniqueName="[Cuentas Balance].[Descripcion]" caption="Descripcion" attribute="1" keyAttribute="1" defaultMemberUniqueName="[Cuentas Balance].[Descripcion].[All]" allUniqueName="[Cuentas Balance].[Descripcion].[All]" dimensionUniqueName="[Cuentas Balance]" displayFolder="" count="0" unbalanced="0"/>
    <cacheHierarchy uniqueName="[Cuentas Balance].[Grupo]" caption="Grupo" attribute="1" defaultMemberUniqueName="[Cuentas Balance].[Grupo].[All]" allUniqueName="[Cuentas Balance].[Grupo].[All]" dimensionUniqueName="[Cuentas Balance]" displayFolder="" count="0" unbalanced="0"/>
    <cacheHierarchy uniqueName="[Cuentas Balance].[Sub Cuenta]" caption="Sub Cuenta" attribute="1" defaultMemberUniqueName="[Cuentas Balance].[Sub Cuenta].[All]" allUniqueName="[Cuentas Balance].[Sub Cuenta].[All]" dimensionUniqueName="[Cuentas Balance]" displayFolder="" count="0" unbalanced="0"/>
    <cacheHierarchy uniqueName="[Cuentas Por Nivel].[Cuentas]" caption="Cuentas" defaultMemberUniqueName="[Cuentas Por Nivel].[Cuentas].[All]" allUniqueName="[Cuentas Por Nivel].[Cuentas].[All]" dimensionUniqueName="[Cuentas Por Nivel]" displayFolder="" count="0" unbalanced="0"/>
    <cacheHierarchy uniqueName="[Cuentas Por Nivel].[Descripcion Capitulo]" caption="Descripcion Capitulo" attribute="1" defaultMemberUniqueName="[Cuentas Por Nivel].[Descripcion Capitulo].[All]" allUniqueName="[Cuentas Por Nivel].[Descripcion Capitulo].[All]" dimensionUniqueName="[Cuentas Por Nivel]" displayFolder="" count="0" unbalanced="0"/>
    <cacheHierarchy uniqueName="[Cuentas Por Nivel].[Descripcion Cuenta]" caption="Descripcion Cuenta" attribute="1" defaultMemberUniqueName="[Cuentas Por Nivel].[Descripcion Cuenta].[All]" allUniqueName="[Cuentas Por Nivel].[Descripcion Cuenta].[All]" dimensionUniqueName="[Cuentas Por Nivel]" displayFolder="" count="0" unbalanced="0"/>
    <cacheHierarchy uniqueName="[Cuentas Por Nivel].[Descripcion Grupo]" caption="Descripcion Grupo" attribute="1" defaultMemberUniqueName="[Cuentas Por Nivel].[Descripcion Grupo].[All]" allUniqueName="[Cuentas Por Nivel].[Descripcion Grupo].[All]" dimensionUniqueName="[Cuentas Por Nivel]" displayFolder="" count="0" unbalanced="0"/>
    <cacheHierarchy uniqueName="[Cuentas Por Nivel].[Descripcion Sub Cuenta]" caption="Descripcion Sub Cuenta" attribute="1" defaultMemberUniqueName="[Cuentas Por Nivel].[Descripcion Sub Cuenta].[All]" allUniqueName="[Cuentas Por Nivel].[Descripcion Sub Cuenta].[All]" dimensionUniqueName="[Cuentas Por Nivel]" displayFolder="" count="0" unbalanced="0"/>
    <cacheHierarchy uniqueName="[Entidad].[Nombre Tipo Entidad]" caption="Nombre Tipo Entidad" attribute="1" defaultMemberUniqueName="[Entidad].[Nombre Tipo Entidad].[All]" allUniqueName="[Entidad].[Nombre Tipo Entidad].[All]" dimensionUniqueName="[Entidad]" displayFolder="" count="2" unbalanced="0">
      <fieldsUsage count="2">
        <fieldUsage x="-1"/>
        <fieldUsage x="14"/>
      </fieldsUsage>
    </cacheHierarchy>
    <cacheHierarchy uniqueName="[Entidad].[Razon Social]" caption="Razon Social" attribute="1" defaultMemberUniqueName="[Entidad].[Razon Social].[All]" allUniqueName="[Entidad].[Razon Social].[All]" dimensionUniqueName="[Entidad]" displayFolder="" count="0" unbalanced="0"/>
    <cacheHierarchy uniqueName="[Entidad].[Sigla]" caption="Sigla" attribute="1" defaultMemberUniqueName="[Entidad].[Sigla].[All]" allUniqueName="[Entidad].[Sigla].[All]" dimensionUniqueName="[Entidad]" displayFolder="" count="2" unbalanced="0">
      <fieldsUsage count="2">
        <fieldUsage x="-1"/>
        <fieldUsage x="15"/>
      </fieldsUsage>
    </cacheHierarchy>
    <cacheHierarchy uniqueName="[Entidades Licencia].[Licencia]" caption="Licencia" attribute="1" defaultMemberUniqueName="[Entidades Licencia].[Licencia].[All]" allUniqueName="[Entidades Licencia].[Licencia].[All]" dimensionUniqueName="[Entidades Licencia]" displayFolder="" count="2" unbalanced="0">
      <fieldsUsage count="2">
        <fieldUsage x="-1"/>
        <fieldUsage x="13"/>
      </fieldsUsage>
    </cacheHierarchy>
    <cacheHierarchy uniqueName="[Entidades Licencia].[Vigencia]" caption="Vigencia" attribute="1" defaultMemberUniqueName="[Entidades Licencia].[Vigencia].[All]" allUniqueName="[Entidades Licencia].[Vigencia].[All]" dimensionUniqueName="[Entidades Licencia]" displayFolder="" count="0" unbalanced="0"/>
    <cacheHierarchy uniqueName="[Fecha].[Fecha]" caption="Fecha" attribute="1" keyAttribute="1" defaultMemberUniqueName="[Fecha].[Fecha].[All]" allUniqueName="[Fecha].[Fecha].[All]" dimensionUniqueName="[Fecha]" displayFolder="" count="0" unbalanced="0"/>
    <cacheHierarchy uniqueName="[Fecha].[Fecha Corte]" caption="Fecha Corte" defaultMemberUniqueName="[Fecha].[Fecha Corte].[All]" allUniqueName="[Fecha].[Fecha Corte].[All]" dimensionUniqueName="[Fecha]" displayFolder="" count="3" unbalanced="0">
      <fieldsUsage count="3">
        <fieldUsage x="-1"/>
        <fieldUsage x="16"/>
        <fieldUsage x="17"/>
      </fieldsUsage>
    </cacheHierarchy>
    <cacheHierarchy uniqueName="[Fecha].[Gestion]" caption="Gestion" attribute="1" defaultMemberUniqueName="[Fecha].[Gestion].[All]" allUniqueName="[Fecha].[Gestion].[All]" dimensionUniqueName="[Fecha]" displayFolder="" count="0" unbalanced="0"/>
    <cacheHierarchy uniqueName="[Fecha].[Mes]" caption="Mes" attribute="1" defaultMemberUniqueName="[Fecha].[Mes].[All]" allUniqueName="[Fecha].[Mes].[All]" dimensionUniqueName="[Fecha]" displayFolder="" count="0" unbalanced="0"/>
    <cacheHierarchy uniqueName="[Fecha].[Mes Literal]" caption="Mes Literal" attribute="1" defaultMemberUniqueName="[Fecha].[Mes Literal].[All]" allUniqueName="[Fecha].[Mes Literal].[All]" dimensionUniqueName="[Fecha]" displayFolder="" count="0" unbalanced="0"/>
    <cacheHierarchy uniqueName="[Moneda Balance].[Codigo Moneda]" caption="Codigo Moneda" attribute="1" keyAttribute="1" defaultMemberUniqueName="[Moneda Balance].[Codigo Moneda].[All]" allUniqueName="[Moneda Balance].[Codigo Moneda].[All]" dimensionUniqueName="[Moneda Balance]" displayFolder="" count="0" unbalanced="0"/>
    <cacheHierarchy uniqueName="[Moneda Balance].[Tipo]" caption="Tipo" attribute="1" defaultMemberUniqueName="[Moneda Balance].[Tipo].[All]" allUniqueName="[Moneda Balance].[Tipo].[All]" dimensionUniqueName="[Moneda Balance]" displayFolder="" count="0" unbalanced="0"/>
    <cacheHierarchy uniqueName="[Pais].[Descripcion]" caption="Descripcion" attribute="1" defaultMemberUniqueName="[Pais].[Descripcion].[All]" allUniqueName="[Pais].[Descripcion].[All]" dimensionUniqueName="[Pais]" displayFolder="" count="0" unbalanced="0"/>
    <cacheHierarchy uniqueName="[Pais].[Origen]" caption="Origen" attribute="1" defaultMemberUniqueName="[Pais].[Origen].[All]" allUniqueName="[Pais].[Origen].[All]" dimensionUniqueName="[Pais]" displayFolder="" count="0" unbalanced="0"/>
    <cacheHierarchy uniqueName="[Pais].[Pais]" caption="Pais" defaultMemberUniqueName="[Pais].[Pais].[All]" allUniqueName="[Pais].[Pais].[All]" dimensionUniqueName="[Pais]" displayFolder="" count="0" unbalanced="0"/>
    <cacheHierarchy uniqueName="[Pais].[Sigla Pais]" caption="Sigla Pais" attribute="1" keyAttribute="1" defaultMemberUniqueName="[Pais].[Sigla Pais].[All]" allUniqueName="[Pais].[Sigla Pais].[All]" dimensionUniqueName="[Pais]" displayFolder="" count="0" unbalanced="0"/>
    <cacheHierarchy uniqueName="[Transformacion de Entidades].[Entidades]" caption="Entidades" defaultMemberUniqueName="[Transformacion de Entidades].[Entidades].[All]" allUniqueName="[Transformacion de Entidades].[Entidades].[All]" dimensionUniqueName="[Transformacion de Entidades]" displayFolder="" count="0" unbalanced="1"/>
    <cacheHierarchy uniqueName="[Balance Analiticas].[B Analitica]" caption="B Analitica" attribute="1" keyAttribute="1" defaultMemberUniqueName="[Balance Analiticas].[B Analitica].[All]" allUniqueName="[Balance Analiticas].[B Analitica].[All]" dimensionUniqueName="[Balance Analiticas]" displayFolder="" count="0" unbalanced="0" hidden="1"/>
    <cacheHierarchy uniqueName="[Cuentas Por Nivel].[Capitulo]" caption="Capitulo" attribute="1" keyAttribute="1" defaultMemberUniqueName="[Cuentas Por Nivel].[Capitulo].[All]" allUniqueName="[Cuentas Por Nivel].[Capitulo].[All]" dimensionUniqueName="[Cuentas Por Nivel]" displayFolder="" count="0" unbalanced="0" hidden="1"/>
    <cacheHierarchy uniqueName="[Entidad].[Cod Envio]" caption="Cod Envio" attribute="1" keyAttribute="1" defaultMemberUniqueName="[Entidad].[Cod Envio].[All]" allUniqueName="[Entidad].[Cod Envio].[All]" dimensionUniqueName="[Entidad]" displayFolder="" count="0" unbalanced="0" hidden="1"/>
    <cacheHierarchy uniqueName="[Entidades Licencia].[Cod Envio]" caption="Cod Envio" attribute="1" keyAttribute="1" defaultMemberUniqueName="[Entidades Licencia].[Cod Envio].[All]" allUniqueName="[Entidades Licencia].[Cod Envio].[All]" dimensionUniqueName="[Entidades Licencia]" displayFolder="" count="0" unbalanced="0" hidden="1"/>
    <cacheHierarchy uniqueName="[Moneda Bool].[Tipo]" caption="Tipo" attribute="1" keyAttribute="1" defaultMemberUniqueName="[Moneda Bool].[Tipo].[All]" allUniqueName="[Moneda Bool].[Tipo].[All]" dimensionUniqueName="[Moneda Bool]" displayFolder="" count="0" unbalanced="0" hidden="1"/>
    <cacheHierarchy uniqueName="[Transformacion de Entidades].[Cod Envio]" caption="Cod Envio" attribute="1" keyAttribute="1" defaultMemberUniqueName="[Transformacion de Entidades].[Cod Envio].[All]" allUniqueName="[Transformacion de Entidades].[Cod Envio].[All]" dimensionUniqueName="[Transformacion de Entidades]" displayFolder="" count="0" unbalanced="0" hidden="1"/>
    <cacheHierarchy uniqueName="[Measures].[BC_SaldoAnterior]" caption="BC_SaldoAnterior" measure="1" displayFolder="BalanceConsolidado" count="0"/>
    <cacheHierarchy uniqueName="[Measures].[BC_SaldoDebe]" caption="BC_SaldoDebe" measure="1" displayFolder="BalanceConsolidado" count="0"/>
    <cacheHierarchy uniqueName="[Measures].[BC_SaldoHaber]" caption="BC_SaldoHaber" measure="1" displayFolder="BalanceConsolidado" count="0"/>
    <cacheHierarchy uniqueName="[Measures].[BC_SaldoActual]" caption="BC_SaldoActual" measure="1" displayFolder="BalanceConsolidado" count="0"/>
    <cacheHierarchy uniqueName="[Measures].[BC_SaldoAnteriorUs]" caption="BC_SaldoAnteriorUs" measure="1" displayFolder="BalanceConsolidado" count="0"/>
    <cacheHierarchy uniqueName="[Measures].[BC_SaldoDebeUs]" caption="BC_SaldoDebeUs" measure="1" displayFolder="BalanceConsolidado" count="0"/>
    <cacheHierarchy uniqueName="[Measures].[BC_SaldoHaberUs]" caption="BC_SaldoHaberUs" measure="1" displayFolder="BalanceConsolidado" count="0"/>
    <cacheHierarchy uniqueName="[Measures].[BC_SaldoActualUs]" caption="BC_SaldoActualUs" measure="1" displayFolder="BalanceConsolidado" count="0"/>
    <cacheHierarchy uniqueName="[Measures].[BCASaldoAnterior]" caption="BCASaldoAnterior" measure="1" displayFolder="BalanceConsolidadoAnaliticas" count="0"/>
    <cacheHierarchy uniqueName="[Measures].[BCASaldoDebe]" caption="BCASaldoDebe" measure="1" displayFolder="BalanceConsolidadoAnaliticas" count="0"/>
    <cacheHierarchy uniqueName="[Measures].[BCASaldoHaber]" caption="BCASaldoHaber" measure="1" displayFolder="BalanceConsolidadoAnaliticas" count="0"/>
    <cacheHierarchy uniqueName="[Measures].[BCASaldoActual]" caption="BCASaldoActual" measure="1" displayFolder="BalanceConsolidadoAnaliticas" count="0" oneField="1">
      <fieldsUsage count="1">
        <fieldUsage x="0"/>
      </fieldsUsage>
    </cacheHierarchy>
    <cacheHierarchy uniqueName="[Measures].[BCASaldoAnteriorUs]" caption="BCASaldoAnteriorUs" measure="1" displayFolder="BalanceConsolidadoAnaliticas" count="0"/>
    <cacheHierarchy uniqueName="[Measures].[BCASaldoDebeUs]" caption="BCASaldoDebeUs" measure="1" displayFolder="BalanceConsolidadoAnaliticas" count="0"/>
    <cacheHierarchy uniqueName="[Measures].[BCASaldoHaberUs]" caption="BCASaldoHaberUs" measure="1" displayFolder="BalanceConsolidadoAnaliticas" count="0"/>
    <cacheHierarchy uniqueName="[Measures].[BCASaldoActualUs]" caption="BCASaldoActualUs" measure="1" displayFolder="BalanceConsolidadoAnaliticas" count="0"/>
    <cacheHierarchy uniqueName="[Measures].[Saldo Anterior]" caption="Saldo Anterior" measure="1" displayFolder="" measureGroup="IFT018 Balance Consolidado" count="0" hidden="1"/>
    <cacheHierarchy uniqueName="[Measures].[Saldo Debe]" caption="Saldo Debe" measure="1" displayFolder="" measureGroup="IFT018 Balance Consolidado" count="0" hidden="1"/>
    <cacheHierarchy uniqueName="[Measures].[Saldo Haber]" caption="Saldo Haber" measure="1" displayFolder="" measureGroup="IFT018 Balance Consolidado" count="0" hidden="1"/>
    <cacheHierarchy uniqueName="[Measures].[Saldo Actual]" caption="Saldo Actual" measure="1" displayFolder="" measureGroup="IFT018 Balance Consolidado" count="0" hidden="1"/>
    <cacheHierarchy uniqueName="[Measures].[Saldo Anterior US]" caption="Saldo Anterior US" measure="1" displayFolder="" measureGroup="IFT018 Balance Consolidado" count="0" hidden="1"/>
    <cacheHierarchy uniqueName="[Measures].[Saldo Debe US]" caption="Saldo Debe US" measure="1" displayFolder="" measureGroup="IFT018 Balance Consolidado" count="0" hidden="1"/>
    <cacheHierarchy uniqueName="[Measures].[Saldo Haber US]" caption="Saldo Haber US" measure="1" displayFolder="" measureGroup="IFT018 Balance Consolidado" count="0" hidden="1"/>
    <cacheHierarchy uniqueName="[Measures].[Saldo Actual US]" caption="Saldo Actual US" measure="1" displayFolder="" measureGroup="IFT018 Balance Consolidado" count="0" hidden="1"/>
  </cacheHierarchies>
  <kpis count="0"/>
  <dimensions count="9">
    <dimension name="Cuentas Balance" uniqueName="[Cuentas Balance]" caption="Cuentas Balance"/>
    <dimension name="Cuentas Por Nivel" uniqueName="[Cuentas Por Nivel]" caption="Cuentas Por Nivel"/>
    <dimension name="Entidad" uniqueName="[Entidad]" caption="Entidad"/>
    <dimension name="Entidades Licencia" uniqueName="[Entidades Licencia]" caption="Entidades Licencia"/>
    <dimension name="Fecha" uniqueName="[Fecha]" caption="Fecha"/>
    <dimension measure="1" name="Measures" uniqueName="[Measures]" caption="Measures"/>
    <dimension name="Moneda Balance" uniqueName="[Moneda Balance]" caption="Moneda Balance"/>
    <dimension name="Pais" uniqueName="[Pais]" caption="Pais"/>
    <dimension name="Transformacion de Entidades" uniqueName="[Transformacion de Entidades]" caption="Transformacion de Entidades"/>
  </dimensions>
  <measureGroups count="1">
    <measureGroup name="IFT018 Balance Consolidado" caption="IFT018 Balance Consolidado"/>
  </measureGroups>
  <maps count="8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uario" refreshedDate="45870.607234490744" backgroundQuery="1" createdVersion="7" refreshedVersion="7" minRefreshableVersion="3" recordCount="0" supportSubquery="1" supportAdvancedDrill="1" xr:uid="{7E1DE81F-61FA-4B34-B858-2EAD3CCFF4F7}">
  <cacheSource type="external" connectionId="1"/>
  <cacheFields count="18">
    <cacheField name="[Measures].[BCASaldoActual]" caption="BCASaldoActual" numFmtId="0" hierarchy="47" level="32767"/>
    <cacheField name="[Cuentas Balance].[Cuentas de Balance].[Capitulo]" caption="Capitulo" numFmtId="0" hierarchy="4" level="1">
      <sharedItems count="9">
        <s v="[Cuentas Balance].[Cuentas de Balance].[Capitulo].&amp;[1]" c="1"/>
        <s v="[Cuentas Balance].[Cuentas de Balance].[Capitulo].&amp;[2]" c="2"/>
        <s v="[Cuentas Balance].[Cuentas de Balance].[Capitulo].&amp;[3]" c="3"/>
        <s v="[Cuentas Balance].[Cuentas de Balance].[Capitulo].&amp;[4]" c="4"/>
        <s v="[Cuentas Balance].[Cuentas de Balance].[Capitulo].&amp;[5]" c="5"/>
        <s v="[Cuentas Balance].[Cuentas de Balance].[Capitulo].&amp;[6]" c="6"/>
        <s v="[Cuentas Balance].[Cuentas de Balance].[Capitulo].&amp;[7]" c="7"/>
        <s v="[Cuentas Balance].[Cuentas de Balance].[Capitulo].&amp;[8]" c="8"/>
        <s v="[Cuentas Balance].[Cuentas de Balance].[Capitulo].&amp;[9]" c="9"/>
      </sharedItems>
    </cacheField>
    <cacheField name="[Cuentas Balance].[Cuentas de Balance].[Grupo]" caption="Grupo" numFmtId="0" hierarchy="4" level="2">
      <sharedItems count="66">
        <s v="[Cuentas Balance].[Cuentas de Balance].[Capitulo].&amp;[1].&amp;[1]" c="1"/>
        <s v="[Cuentas Balance].[Cuentas de Balance].[Capitulo].&amp;[1].&amp;[2]" c="2"/>
        <s v="[Cuentas Balance].[Cuentas de Balance].[Capitulo].&amp;[1].&amp;[3]" c="3"/>
        <s v="[Cuentas Balance].[Cuentas de Balance].[Capitulo].&amp;[1].&amp;[4]" c="4"/>
        <s v="[Cuentas Balance].[Cuentas de Balance].[Capitulo].&amp;[1].&amp;[5]" c="5"/>
        <s v="[Cuentas Balance].[Cuentas de Balance].[Capitulo].&amp;[1].&amp;[6]" c="6"/>
        <s v="[Cuentas Balance].[Cuentas de Balance].[Capitulo].&amp;[1].&amp;[7]" c="7"/>
        <s v="[Cuentas Balance].[Cuentas de Balance].[Capitulo].&amp;[1].&amp;[8]" c="8"/>
        <s v="[Cuentas Balance].[Cuentas de Balance].[Capitulo].&amp;[1].&amp;[9]" c="9"/>
        <s v="[Cuentas Balance].[Cuentas de Balance].[Capitulo].&amp;[2].&amp;[1]" c="1"/>
        <s v="[Cuentas Balance].[Cuentas de Balance].[Capitulo].&amp;[2].&amp;[2]" c="2"/>
        <s v="[Cuentas Balance].[Cuentas de Balance].[Capitulo].&amp;[2].&amp;[3]" c="3"/>
        <s v="[Cuentas Balance].[Cuentas de Balance].[Capitulo].&amp;[2].&amp;[4]" c="4"/>
        <s v="[Cuentas Balance].[Cuentas de Balance].[Capitulo].&amp;[2].&amp;[5]" c="5"/>
        <s v="[Cuentas Balance].[Cuentas de Balance].[Capitulo].&amp;[2].&amp;[6]" c="6"/>
        <s v="[Cuentas Balance].[Cuentas de Balance].[Capitulo].&amp;[2].&amp;[7]" c="7"/>
        <s v="[Cuentas Balance].[Cuentas de Balance].[Capitulo].&amp;[2].&amp;[8]" c="8"/>
        <s v="[Cuentas Balance].[Cuentas de Balance].[Capitulo].&amp;[3].&amp;[1]" c="1"/>
        <s v="[Cuentas Balance].[Cuentas de Balance].[Capitulo].&amp;[3].&amp;[2]" c="2"/>
        <s v="[Cuentas Balance].[Cuentas de Balance].[Capitulo].&amp;[3].&amp;[3]" c="3"/>
        <s v="[Cuentas Balance].[Cuentas de Balance].[Capitulo].&amp;[3].&amp;[4]" c="4"/>
        <s v="[Cuentas Balance].[Cuentas de Balance].[Capitulo].&amp;[3].&amp;[5]" c="5"/>
        <s v="[Cuentas Balance].[Cuentas de Balance].[Capitulo].&amp;[4].&amp;[1]" c="1"/>
        <s v="[Cuentas Balance].[Cuentas de Balance].[Capitulo].&amp;[4].&amp;[2]" c="2"/>
        <s v="[Cuentas Balance].[Cuentas de Balance].[Capitulo].&amp;[4].&amp;[3]" c="3"/>
        <s v="[Cuentas Balance].[Cuentas de Balance].[Capitulo].&amp;[4].&amp;[4]" c="4"/>
        <s v="[Cuentas Balance].[Cuentas de Balance].[Capitulo].&amp;[4].&amp;[5]" c="5"/>
        <s v="[Cuentas Balance].[Cuentas de Balance].[Capitulo].&amp;[4].&amp;[6]" c="6"/>
        <s v="[Cuentas Balance].[Cuentas de Balance].[Capitulo].&amp;[4].&amp;[7]" c="7"/>
        <s v="[Cuentas Balance].[Cuentas de Balance].[Capitulo].&amp;[4].&amp;[8]" c="8"/>
        <s v="[Cuentas Balance].[Cuentas de Balance].[Capitulo].&amp;[4].&amp;[9]" c="9"/>
        <s v="[Cuentas Balance].[Cuentas de Balance].[Capitulo].&amp;[5].&amp;[1]" c="1"/>
        <s v="[Cuentas Balance].[Cuentas de Balance].[Capitulo].&amp;[5].&amp;[2]" c="2"/>
        <s v="[Cuentas Balance].[Cuentas de Balance].[Capitulo].&amp;[5].&amp;[3]" c="3"/>
        <s v="[Cuentas Balance].[Cuentas de Balance].[Capitulo].&amp;[5].&amp;[4]" c="4"/>
        <s v="[Cuentas Balance].[Cuentas de Balance].[Capitulo].&amp;[5].&amp;[7]" c="7"/>
        <s v="[Cuentas Balance].[Cuentas de Balance].[Capitulo].&amp;[5].&amp;[8]" c="8"/>
        <s v="[Cuentas Balance].[Cuentas de Balance].[Capitulo].&amp;[5].&amp;[9]" c="9"/>
        <s v="[Cuentas Balance].[Cuentas de Balance].[Capitulo].&amp;[6].&amp;[1]" c="1"/>
        <s v="[Cuentas Balance].[Cuentas de Balance].[Capitulo].&amp;[6].&amp;[2]" c="2"/>
        <s v="[Cuentas Balance].[Cuentas de Balance].[Capitulo].&amp;[6].&amp;[3]" c="3"/>
        <s v="[Cuentas Balance].[Cuentas de Balance].[Capitulo].&amp;[6].&amp;[4]" c="4"/>
        <s v="[Cuentas Balance].[Cuentas de Balance].[Capitulo].&amp;[6].&amp;[5]" c="5"/>
        <s v="[Cuentas Balance].[Cuentas de Balance].[Capitulo].&amp;[7].&amp;[1]" c="1"/>
        <s v="[Cuentas Balance].[Cuentas de Balance].[Capitulo].&amp;[7].&amp;[2]" c="2"/>
        <s v="[Cuentas Balance].[Cuentas de Balance].[Capitulo].&amp;[7].&amp;[3]" c="3"/>
        <s v="[Cuentas Balance].[Cuentas de Balance].[Capitulo].&amp;[7].&amp;[4]" c="4"/>
        <s v="[Cuentas Balance].[Cuentas de Balance].[Capitulo].&amp;[7].&amp;[5]" c="5"/>
        <s v="[Cuentas Balance].[Cuentas de Balance].[Capitulo].&amp;[8].&amp;[1]" c="1"/>
        <s v="[Cuentas Balance].[Cuentas de Balance].[Capitulo].&amp;[8].&amp;[2]" c="2"/>
        <s v="[Cuentas Balance].[Cuentas de Balance].[Capitulo].&amp;[8].&amp;[3]" c="3"/>
        <s v="[Cuentas Balance].[Cuentas de Balance].[Capitulo].&amp;[8].&amp;[4]" c="4"/>
        <s v="[Cuentas Balance].[Cuentas de Balance].[Capitulo].&amp;[8].&amp;[5]" c="5"/>
        <s v="[Cuentas Balance].[Cuentas de Balance].[Capitulo].&amp;[8].&amp;[6]" c="6"/>
        <s v="[Cuentas Balance].[Cuentas de Balance].[Capitulo].&amp;[8].&amp;[7]" c="7"/>
        <s v="[Cuentas Balance].[Cuentas de Balance].[Capitulo].&amp;[8].&amp;[8]" c="8"/>
        <s v="[Cuentas Balance].[Cuentas de Balance].[Capitulo].&amp;[8].&amp;[9]" c="9"/>
        <s v="[Cuentas Balance].[Cuentas de Balance].[Capitulo].&amp;[9].&amp;[1]" c="1"/>
        <s v="[Cuentas Balance].[Cuentas de Balance].[Capitulo].&amp;[9].&amp;[2]" c="2"/>
        <s v="[Cuentas Balance].[Cuentas de Balance].[Capitulo].&amp;[9].&amp;[3]" c="3"/>
        <s v="[Cuentas Balance].[Cuentas de Balance].[Capitulo].&amp;[9].&amp;[4]" c="4"/>
        <s v="[Cuentas Balance].[Cuentas de Balance].[Capitulo].&amp;[9].&amp;[5]" c="5"/>
        <s v="[Cuentas Balance].[Cuentas de Balance].[Capitulo].&amp;[9].&amp;[6]" c="6"/>
        <s v="[Cuentas Balance].[Cuentas de Balance].[Capitulo].&amp;[9].&amp;[7]" c="7"/>
        <s v="[Cuentas Balance].[Cuentas de Balance].[Capitulo].&amp;[9].&amp;[8]" c="8"/>
        <s v="[Cuentas Balance].[Cuentas de Balance].[Capitulo].&amp;[9].&amp;[9]" c="9"/>
      </sharedItems>
    </cacheField>
    <cacheField name="[Cuentas Balance].[Cuentas de Balance].[Cuenta]" caption="Cuenta" numFmtId="0" hierarchy="4" level="3">
      <sharedItems count="4">
        <s v="[Cuentas Balance].[Cuentas de Balance].[Capitulo].&amp;[3].&amp;[5].&amp;[1]" c="1"/>
        <s v="[Cuentas Balance].[Cuentas de Balance].[Capitulo].&amp;[3].&amp;[5].&amp;[2]" c="2"/>
        <s v="[Cuentas Balance].[Cuentas de Balance].[Capitulo].&amp;[3].&amp;[5].&amp;[3]" c="3"/>
        <s v="[Cuentas Balance].[Cuentas de Balance].[Capitulo].&amp;[3].&amp;[5].&amp;[4]" c="4"/>
      </sharedItems>
    </cacheField>
    <cacheField name="[Cuentas Balance].[Cuentas de Balance].[Sub Cuenta]" caption="Sub Cuenta" numFmtId="0" hierarchy="4" level="4">
      <sharedItems containsSemiMixedTypes="0" containsString="0"/>
    </cacheField>
    <cacheField name="[Cuentas Balance].[Cuentas de Balance].[Analitica]" caption="Analitica" numFmtId="0" hierarchy="4" level="5">
      <sharedItems containsSemiMixedTypes="0" containsString="0"/>
    </cacheField>
    <cacheField name="[Cuentas Balance].[Cuentas de Balance].[Descripcion]" caption="Descripcion" numFmtId="0" hierarchy="4" level="6">
      <sharedItems containsSemiMixedTypes="0" containsString="0"/>
    </cacheField>
    <cacheField name="[Cuentas Balance].[Cuentas de Balance].[Descripcion].[Analitica]" caption="Analitica" propertyName="Analitica" numFmtId="0" hierarchy="4" level="6" memberPropertyField="1">
      <sharedItems containsSemiMixedTypes="0" containsString="0"/>
    </cacheField>
    <cacheField name="[Cuentas Balance].[Cuentas de Balance].[Descripcion].[Bal Con]" caption="Bal Con" propertyName="Bal Con" numFmtId="0" hierarchy="4" level="6" memberPropertyField="1">
      <sharedItems containsSemiMixedTypes="0" containsString="0"/>
    </cacheField>
    <cacheField name="[Cuentas Balance].[Cuentas de Balance].[Descripcion].[Capitulo]" caption="Capitulo" propertyName="Capitulo" numFmtId="0" hierarchy="4" level="6" memberPropertyField="1">
      <sharedItems containsSemiMixedTypes="0" containsString="0"/>
    </cacheField>
    <cacheField name="[Cuentas Balance].[Cuentas de Balance].[Descripcion].[Cuenta]" caption="Cuenta" propertyName="Cuenta" numFmtId="0" hierarchy="4" level="6" memberPropertyField="1">
      <sharedItems containsSemiMixedTypes="0" containsString="0"/>
    </cacheField>
    <cacheField name="[Cuentas Balance].[Cuentas de Balance].[Descripcion].[Grupo]" caption="Grupo" propertyName="Grupo" numFmtId="0" hierarchy="4" level="6" memberPropertyField="1">
      <sharedItems containsSemiMixedTypes="0" containsString="0"/>
    </cacheField>
    <cacheField name="[Cuentas Balance].[Cuentas de Balance].[Descripcion].[Sub Cuenta]" caption="Sub Cuenta" propertyName="Sub Cuenta" numFmtId="0" hierarchy="4" level="6" memberPropertyField="1">
      <sharedItems containsSemiMixedTypes="0" containsString="0"/>
    </cacheField>
    <cacheField name="[Entidades Licencia].[Licencia].[Licencia]" caption="Licencia" numFmtId="0" hierarchy="16" level="1">
      <sharedItems containsSemiMixedTypes="0" containsString="0"/>
    </cacheField>
    <cacheField name="[Entidad].[Nombre Tipo Entidad].[Nombre Tipo Entidad]" caption="Nombre Tipo Entidad" numFmtId="0" hierarchy="13" level="1">
      <sharedItems containsSemiMixedTypes="0" containsString="0"/>
    </cacheField>
    <cacheField name="[Entidad].[Sigla].[Sigla]" caption="Sigla" numFmtId="0" hierarchy="15" level="1">
      <sharedItems count="3">
        <s v="[Entidad].[Sigla].&amp;[AIS]" c="AIS"/>
        <s v="[Entidad].[Sigla].&amp;[ALT]" c="ALT"/>
        <s v="[Entidad].[Sigla].&amp;[AWM]" c="AWM"/>
      </sharedItems>
    </cacheField>
    <cacheField name="[Fecha].[Fecha Corte].[Gestion]" caption="Gestion" numFmtId="0" hierarchy="19" level="1">
      <sharedItems containsSemiMixedTypes="0" containsString="0"/>
    </cacheField>
    <cacheField name="[Fecha].[Fecha Corte].[Mes Literal]" caption="Mes Literal" numFmtId="0" hierarchy="19" level="2">
      <sharedItems containsSemiMixedTypes="0" containsString="0"/>
    </cacheField>
  </cacheFields>
  <cacheHierarchies count="60">
    <cacheHierarchy uniqueName="[Cuentas Balance].[Analitica]" caption="Analitica" attribute="1" defaultMemberUniqueName="[Cuentas Balance].[Analitica].[All]" allUniqueName="[Cuentas Balance].[Analitica].[All]" dimensionUniqueName="[Cuentas Balance]" displayFolder="" count="0" unbalanced="0"/>
    <cacheHierarchy uniqueName="[Cuentas Balance].[Bal Con]" caption="Bal Con" attribute="1" defaultMemberUniqueName="[Cuentas Balance].[Bal Con].[All]" allUniqueName="[Cuentas Balance].[Bal Con].[All]" dimensionUniqueName="[Cuentas Balance]" displayFolder="" count="0" unbalanced="0"/>
    <cacheHierarchy uniqueName="[Cuentas Balance].[Capitulo]" caption="Capitulo" attribute="1" defaultMemberUniqueName="[Cuentas Balance].[Capitulo].[All]" allUniqueName="[Cuentas Balance].[Capitulo].[All]" dimensionUniqueName="[Cuentas Balance]" displayFolder="" count="0" unbalanced="0"/>
    <cacheHierarchy uniqueName="[Cuentas Balance].[Cuenta]" caption="Cuenta" attribute="1" defaultMemberUniqueName="[Cuentas Balance].[Cuenta].[All]" allUniqueName="[Cuentas Balance].[Cuenta].[All]" dimensionUniqueName="[Cuentas Balance]" displayFolder="" count="0" unbalanced="0"/>
    <cacheHierarchy uniqueName="[Cuentas Balance].[Cuentas de Balance]" caption="Cuentas de Balance" defaultMemberUniqueName="[Cuentas Balance].[Cuentas de Balance].[All]" allUniqueName="[Cuentas Balance].[Cuentas de Balance].[All]" dimensionUniqueName="[Cuentas Balance]" displayFolder="" count="7" unbalanced="0">
      <fieldsUsage count="7">
        <fieldUsage x="-1"/>
        <fieldUsage x="1"/>
        <fieldUsage x="2"/>
        <fieldUsage x="3"/>
        <fieldUsage x="4"/>
        <fieldUsage x="5"/>
        <fieldUsage x="6"/>
      </fieldsUsage>
    </cacheHierarchy>
    <cacheHierarchy uniqueName="[Cuentas Balance].[Descripcion]" caption="Descripcion" attribute="1" keyAttribute="1" defaultMemberUniqueName="[Cuentas Balance].[Descripcion].[All]" allUniqueName="[Cuentas Balance].[Descripcion].[All]" dimensionUniqueName="[Cuentas Balance]" displayFolder="" count="0" unbalanced="0"/>
    <cacheHierarchy uniqueName="[Cuentas Balance].[Grupo]" caption="Grupo" attribute="1" defaultMemberUniqueName="[Cuentas Balance].[Grupo].[All]" allUniqueName="[Cuentas Balance].[Grupo].[All]" dimensionUniqueName="[Cuentas Balance]" displayFolder="" count="0" unbalanced="0"/>
    <cacheHierarchy uniqueName="[Cuentas Balance].[Sub Cuenta]" caption="Sub Cuenta" attribute="1" defaultMemberUniqueName="[Cuentas Balance].[Sub Cuenta].[All]" allUniqueName="[Cuentas Balance].[Sub Cuenta].[All]" dimensionUniqueName="[Cuentas Balance]" displayFolder="" count="0" unbalanced="0"/>
    <cacheHierarchy uniqueName="[Cuentas Por Nivel].[Cuentas]" caption="Cuentas" defaultMemberUniqueName="[Cuentas Por Nivel].[Cuentas].[All]" allUniqueName="[Cuentas Por Nivel].[Cuentas].[All]" dimensionUniqueName="[Cuentas Por Nivel]" displayFolder="" count="0" unbalanced="0"/>
    <cacheHierarchy uniqueName="[Cuentas Por Nivel].[Descripcion Capitulo]" caption="Descripcion Capitulo" attribute="1" defaultMemberUniqueName="[Cuentas Por Nivel].[Descripcion Capitulo].[All]" allUniqueName="[Cuentas Por Nivel].[Descripcion Capitulo].[All]" dimensionUniqueName="[Cuentas Por Nivel]" displayFolder="" count="0" unbalanced="0"/>
    <cacheHierarchy uniqueName="[Cuentas Por Nivel].[Descripcion Cuenta]" caption="Descripcion Cuenta" attribute="1" defaultMemberUniqueName="[Cuentas Por Nivel].[Descripcion Cuenta].[All]" allUniqueName="[Cuentas Por Nivel].[Descripcion Cuenta].[All]" dimensionUniqueName="[Cuentas Por Nivel]" displayFolder="" count="0" unbalanced="0"/>
    <cacheHierarchy uniqueName="[Cuentas Por Nivel].[Descripcion Grupo]" caption="Descripcion Grupo" attribute="1" defaultMemberUniqueName="[Cuentas Por Nivel].[Descripcion Grupo].[All]" allUniqueName="[Cuentas Por Nivel].[Descripcion Grupo].[All]" dimensionUniqueName="[Cuentas Por Nivel]" displayFolder="" count="0" unbalanced="0"/>
    <cacheHierarchy uniqueName="[Cuentas Por Nivel].[Descripcion Sub Cuenta]" caption="Descripcion Sub Cuenta" attribute="1" defaultMemberUniqueName="[Cuentas Por Nivel].[Descripcion Sub Cuenta].[All]" allUniqueName="[Cuentas Por Nivel].[Descripcion Sub Cuenta].[All]" dimensionUniqueName="[Cuentas Por Nivel]" displayFolder="" count="0" unbalanced="0"/>
    <cacheHierarchy uniqueName="[Entidad].[Nombre Tipo Entidad]" caption="Nombre Tipo Entidad" attribute="1" defaultMemberUniqueName="[Entidad].[Nombre Tipo Entidad].[All]" allUniqueName="[Entidad].[Nombre Tipo Entidad].[All]" dimensionUniqueName="[Entidad]" displayFolder="" count="2" unbalanced="0">
      <fieldsUsage count="2">
        <fieldUsage x="-1"/>
        <fieldUsage x="14"/>
      </fieldsUsage>
    </cacheHierarchy>
    <cacheHierarchy uniqueName="[Entidad].[Razon Social]" caption="Razon Social" attribute="1" defaultMemberUniqueName="[Entidad].[Razon Social].[All]" allUniqueName="[Entidad].[Razon Social].[All]" dimensionUniqueName="[Entidad]" displayFolder="" count="0" unbalanced="0"/>
    <cacheHierarchy uniqueName="[Entidad].[Sigla]" caption="Sigla" attribute="1" defaultMemberUniqueName="[Entidad].[Sigla].[All]" allUniqueName="[Entidad].[Sigla].[All]" dimensionUniqueName="[Entidad]" displayFolder="" count="2" unbalanced="0">
      <fieldsUsage count="2">
        <fieldUsage x="-1"/>
        <fieldUsage x="15"/>
      </fieldsUsage>
    </cacheHierarchy>
    <cacheHierarchy uniqueName="[Entidades Licencia].[Licencia]" caption="Licencia" attribute="1" defaultMemberUniqueName="[Entidades Licencia].[Licencia].[All]" allUniqueName="[Entidades Licencia].[Licencia].[All]" dimensionUniqueName="[Entidades Licencia]" displayFolder="" count="2" unbalanced="0">
      <fieldsUsage count="2">
        <fieldUsage x="-1"/>
        <fieldUsage x="13"/>
      </fieldsUsage>
    </cacheHierarchy>
    <cacheHierarchy uniqueName="[Entidades Licencia].[Vigencia]" caption="Vigencia" attribute="1" defaultMemberUniqueName="[Entidades Licencia].[Vigencia].[All]" allUniqueName="[Entidades Licencia].[Vigencia].[All]" dimensionUniqueName="[Entidades Licencia]" displayFolder="" count="0" unbalanced="0"/>
    <cacheHierarchy uniqueName="[Fecha].[Fecha]" caption="Fecha" attribute="1" keyAttribute="1" defaultMemberUniqueName="[Fecha].[Fecha].[All]" allUniqueName="[Fecha].[Fecha].[All]" dimensionUniqueName="[Fecha]" displayFolder="" count="0" unbalanced="0"/>
    <cacheHierarchy uniqueName="[Fecha].[Fecha Corte]" caption="Fecha Corte" defaultMemberUniqueName="[Fecha].[Fecha Corte].[All]" allUniqueName="[Fecha].[Fecha Corte].[All]" dimensionUniqueName="[Fecha]" displayFolder="" count="3" unbalanced="0">
      <fieldsUsage count="3">
        <fieldUsage x="-1"/>
        <fieldUsage x="16"/>
        <fieldUsage x="17"/>
      </fieldsUsage>
    </cacheHierarchy>
    <cacheHierarchy uniqueName="[Fecha].[Gestion]" caption="Gestion" attribute="1" defaultMemberUniqueName="[Fecha].[Gestion].[All]" allUniqueName="[Fecha].[Gestion].[All]" dimensionUniqueName="[Fecha]" displayFolder="" count="0" unbalanced="0"/>
    <cacheHierarchy uniqueName="[Fecha].[Mes]" caption="Mes" attribute="1" defaultMemberUniqueName="[Fecha].[Mes].[All]" allUniqueName="[Fecha].[Mes].[All]" dimensionUniqueName="[Fecha]" displayFolder="" count="0" unbalanced="0"/>
    <cacheHierarchy uniqueName="[Fecha].[Mes Literal]" caption="Mes Literal" attribute="1" defaultMemberUniqueName="[Fecha].[Mes Literal].[All]" allUniqueName="[Fecha].[Mes Literal].[All]" dimensionUniqueName="[Fecha]" displayFolder="" count="0" unbalanced="0"/>
    <cacheHierarchy uniqueName="[Moneda Balance].[Codigo Moneda]" caption="Codigo Moneda" attribute="1" keyAttribute="1" defaultMemberUniqueName="[Moneda Balance].[Codigo Moneda].[All]" allUniqueName="[Moneda Balance].[Codigo Moneda].[All]" dimensionUniqueName="[Moneda Balance]" displayFolder="" count="0" unbalanced="0"/>
    <cacheHierarchy uniqueName="[Moneda Balance].[Tipo]" caption="Tipo" attribute="1" defaultMemberUniqueName="[Moneda Balance].[Tipo].[All]" allUniqueName="[Moneda Balance].[Tipo].[All]" dimensionUniqueName="[Moneda Balance]" displayFolder="" count="0" unbalanced="0"/>
    <cacheHierarchy uniqueName="[Pais].[Descripcion]" caption="Descripcion" attribute="1" defaultMemberUniqueName="[Pais].[Descripcion].[All]" allUniqueName="[Pais].[Descripcion].[All]" dimensionUniqueName="[Pais]" displayFolder="" count="0" unbalanced="0"/>
    <cacheHierarchy uniqueName="[Pais].[Origen]" caption="Origen" attribute="1" defaultMemberUniqueName="[Pais].[Origen].[All]" allUniqueName="[Pais].[Origen].[All]" dimensionUniqueName="[Pais]" displayFolder="" count="0" unbalanced="0"/>
    <cacheHierarchy uniqueName="[Pais].[Pais]" caption="Pais" defaultMemberUniqueName="[Pais].[Pais].[All]" allUniqueName="[Pais].[Pais].[All]" dimensionUniqueName="[Pais]" displayFolder="" count="0" unbalanced="0"/>
    <cacheHierarchy uniqueName="[Pais].[Sigla Pais]" caption="Sigla Pais" attribute="1" keyAttribute="1" defaultMemberUniqueName="[Pais].[Sigla Pais].[All]" allUniqueName="[Pais].[Sigla Pais].[All]" dimensionUniqueName="[Pais]" displayFolder="" count="0" unbalanced="0"/>
    <cacheHierarchy uniqueName="[Transformacion de Entidades].[Entidades]" caption="Entidades" defaultMemberUniqueName="[Transformacion de Entidades].[Entidades].[All]" allUniqueName="[Transformacion de Entidades].[Entidades].[All]" dimensionUniqueName="[Transformacion de Entidades]" displayFolder="" count="0" unbalanced="1"/>
    <cacheHierarchy uniqueName="[Balance Analiticas].[B Analitica]" caption="B Analitica" attribute="1" keyAttribute="1" defaultMemberUniqueName="[Balance Analiticas].[B Analitica].[All]" allUniqueName="[Balance Analiticas].[B Analitica].[All]" dimensionUniqueName="[Balance Analiticas]" displayFolder="" count="0" unbalanced="0" hidden="1"/>
    <cacheHierarchy uniqueName="[Cuentas Por Nivel].[Capitulo]" caption="Capitulo" attribute="1" keyAttribute="1" defaultMemberUniqueName="[Cuentas Por Nivel].[Capitulo].[All]" allUniqueName="[Cuentas Por Nivel].[Capitulo].[All]" dimensionUniqueName="[Cuentas Por Nivel]" displayFolder="" count="0" unbalanced="0" hidden="1"/>
    <cacheHierarchy uniqueName="[Entidad].[Cod Envio]" caption="Cod Envio" attribute="1" keyAttribute="1" defaultMemberUniqueName="[Entidad].[Cod Envio].[All]" allUniqueName="[Entidad].[Cod Envio].[All]" dimensionUniqueName="[Entidad]" displayFolder="" count="0" unbalanced="0" hidden="1"/>
    <cacheHierarchy uniqueName="[Entidades Licencia].[Cod Envio]" caption="Cod Envio" attribute="1" keyAttribute="1" defaultMemberUniqueName="[Entidades Licencia].[Cod Envio].[All]" allUniqueName="[Entidades Licencia].[Cod Envio].[All]" dimensionUniqueName="[Entidades Licencia]" displayFolder="" count="0" unbalanced="0" hidden="1"/>
    <cacheHierarchy uniqueName="[Moneda Bool].[Tipo]" caption="Tipo" attribute="1" keyAttribute="1" defaultMemberUniqueName="[Moneda Bool].[Tipo].[All]" allUniqueName="[Moneda Bool].[Tipo].[All]" dimensionUniqueName="[Moneda Bool]" displayFolder="" count="0" unbalanced="0" hidden="1"/>
    <cacheHierarchy uniqueName="[Transformacion de Entidades].[Cod Envio]" caption="Cod Envio" attribute="1" keyAttribute="1" defaultMemberUniqueName="[Transformacion de Entidades].[Cod Envio].[All]" allUniqueName="[Transformacion de Entidades].[Cod Envio].[All]" dimensionUniqueName="[Transformacion de Entidades]" displayFolder="" count="0" unbalanced="0" hidden="1"/>
    <cacheHierarchy uniqueName="[Measures].[BC_SaldoAnterior]" caption="BC_SaldoAnterior" measure="1" displayFolder="BalanceConsolidado" count="0"/>
    <cacheHierarchy uniqueName="[Measures].[BC_SaldoDebe]" caption="BC_SaldoDebe" measure="1" displayFolder="BalanceConsolidado" count="0"/>
    <cacheHierarchy uniqueName="[Measures].[BC_SaldoHaber]" caption="BC_SaldoHaber" measure="1" displayFolder="BalanceConsolidado" count="0"/>
    <cacheHierarchy uniqueName="[Measures].[BC_SaldoActual]" caption="BC_SaldoActual" measure="1" displayFolder="BalanceConsolidado" count="0"/>
    <cacheHierarchy uniqueName="[Measures].[BC_SaldoAnteriorUs]" caption="BC_SaldoAnteriorUs" measure="1" displayFolder="BalanceConsolidado" count="0"/>
    <cacheHierarchy uniqueName="[Measures].[BC_SaldoDebeUs]" caption="BC_SaldoDebeUs" measure="1" displayFolder="BalanceConsolidado" count="0"/>
    <cacheHierarchy uniqueName="[Measures].[BC_SaldoHaberUs]" caption="BC_SaldoHaberUs" measure="1" displayFolder="BalanceConsolidado" count="0"/>
    <cacheHierarchy uniqueName="[Measures].[BC_SaldoActualUs]" caption="BC_SaldoActualUs" measure="1" displayFolder="BalanceConsolidado" count="0"/>
    <cacheHierarchy uniqueName="[Measures].[BCASaldoAnterior]" caption="BCASaldoAnterior" measure="1" displayFolder="BalanceConsolidadoAnaliticas" count="0"/>
    <cacheHierarchy uniqueName="[Measures].[BCASaldoDebe]" caption="BCASaldoDebe" measure="1" displayFolder="BalanceConsolidadoAnaliticas" count="0"/>
    <cacheHierarchy uniqueName="[Measures].[BCASaldoHaber]" caption="BCASaldoHaber" measure="1" displayFolder="BalanceConsolidadoAnaliticas" count="0"/>
    <cacheHierarchy uniqueName="[Measures].[BCASaldoActual]" caption="BCASaldoActual" measure="1" displayFolder="BalanceConsolidadoAnaliticas" count="0" oneField="1">
      <fieldsUsage count="1">
        <fieldUsage x="0"/>
      </fieldsUsage>
    </cacheHierarchy>
    <cacheHierarchy uniqueName="[Measures].[BCASaldoAnteriorUs]" caption="BCASaldoAnteriorUs" measure="1" displayFolder="BalanceConsolidadoAnaliticas" count="0"/>
    <cacheHierarchy uniqueName="[Measures].[BCASaldoDebeUs]" caption="BCASaldoDebeUs" measure="1" displayFolder="BalanceConsolidadoAnaliticas" count="0"/>
    <cacheHierarchy uniqueName="[Measures].[BCASaldoHaberUs]" caption="BCASaldoHaberUs" measure="1" displayFolder="BalanceConsolidadoAnaliticas" count="0"/>
    <cacheHierarchy uniqueName="[Measures].[BCASaldoActualUs]" caption="BCASaldoActualUs" measure="1" displayFolder="BalanceConsolidadoAnaliticas" count="0"/>
    <cacheHierarchy uniqueName="[Measures].[Saldo Anterior]" caption="Saldo Anterior" measure="1" displayFolder="" measureGroup="IFT018 Balance Consolidado" count="0" hidden="1"/>
    <cacheHierarchy uniqueName="[Measures].[Saldo Debe]" caption="Saldo Debe" measure="1" displayFolder="" measureGroup="IFT018 Balance Consolidado" count="0" hidden="1"/>
    <cacheHierarchy uniqueName="[Measures].[Saldo Haber]" caption="Saldo Haber" measure="1" displayFolder="" measureGroup="IFT018 Balance Consolidado" count="0" hidden="1"/>
    <cacheHierarchy uniqueName="[Measures].[Saldo Actual]" caption="Saldo Actual" measure="1" displayFolder="" measureGroup="IFT018 Balance Consolidado" count="0" hidden="1"/>
    <cacheHierarchy uniqueName="[Measures].[Saldo Anterior US]" caption="Saldo Anterior US" measure="1" displayFolder="" measureGroup="IFT018 Balance Consolidado" count="0" hidden="1"/>
    <cacheHierarchy uniqueName="[Measures].[Saldo Debe US]" caption="Saldo Debe US" measure="1" displayFolder="" measureGroup="IFT018 Balance Consolidado" count="0" hidden="1"/>
    <cacheHierarchy uniqueName="[Measures].[Saldo Haber US]" caption="Saldo Haber US" measure="1" displayFolder="" measureGroup="IFT018 Balance Consolidado" count="0" hidden="1"/>
    <cacheHierarchy uniqueName="[Measures].[Saldo Actual US]" caption="Saldo Actual US" measure="1" displayFolder="" measureGroup="IFT018 Balance Consolidado" count="0" hidden="1"/>
  </cacheHierarchies>
  <kpis count="0"/>
  <dimensions count="9">
    <dimension name="Cuentas Balance" uniqueName="[Cuentas Balance]" caption="Cuentas Balance"/>
    <dimension name="Cuentas Por Nivel" uniqueName="[Cuentas Por Nivel]" caption="Cuentas Por Nivel"/>
    <dimension name="Entidad" uniqueName="[Entidad]" caption="Entidad"/>
    <dimension name="Entidades Licencia" uniqueName="[Entidades Licencia]" caption="Entidades Licencia"/>
    <dimension name="Fecha" uniqueName="[Fecha]" caption="Fecha"/>
    <dimension measure="1" name="Measures" uniqueName="[Measures]" caption="Measures"/>
    <dimension name="Moneda Balance" uniqueName="[Moneda Balance]" caption="Moneda Balance"/>
    <dimension name="Pais" uniqueName="[Pais]" caption="Pais"/>
    <dimension name="Transformacion de Entidades" uniqueName="[Transformacion de Entidades]" caption="Transformacion de Entidades"/>
  </dimensions>
  <measureGroups count="1">
    <measureGroup name="IFT018 Balance Consolidado" caption="IFT018 Balance Consolidado"/>
  </measureGroups>
  <maps count="8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2784B-1835-495F-A41C-CB1A41FCEE39}" name="PivotTable30" cacheId="6191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showEmptyRow="1" compact="0" compactData="0" multipleFieldFilters="0" fieldListSortAscending="1">
  <location ref="B5:H76" firstHeaderRow="1" firstDataRow="2" firstDataCol="3" rowPageCount="3" colPageCount="1"/>
  <pivotFields count="18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9">
        <item c="1" x="0"/>
        <item c="1" x="1"/>
        <item c="1" x="2"/>
        <item c="1" x="3"/>
        <item c="1" x="4"/>
        <item c="1" x="5"/>
        <item c="1" x="6"/>
        <item c="1" x="7"/>
        <item c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66">
        <item s="1" c="1" x="0"/>
        <item s="1" c="1" x="1"/>
        <item s="1" c="1" x="2"/>
        <item s="1" c="1" x="3"/>
        <item s="1" c="1" x="4"/>
        <item s="1" c="1" x="5"/>
        <item s="1" c="1" x="6"/>
        <item s="1" c="1" x="7"/>
        <item s="1" c="1" x="8"/>
        <item s="1" c="1" x="9"/>
        <item s="1" c="1" x="10"/>
        <item s="1" c="1" x="11"/>
        <item s="1" c="1" x="12"/>
        <item s="1" c="1" x="13"/>
        <item s="1" c="1" x="14"/>
        <item s="1" c="1" x="15"/>
        <item s="1" c="1" x="16"/>
        <item s="1" c="1" x="17"/>
        <item s="1" c="1" x="18"/>
        <item s="1" c="1" x="19"/>
        <item s="1" c="1" x="20"/>
        <item c="1" x="21" d="1"/>
        <item s="1" c="1" x="22"/>
        <item s="1" c="1" x="23"/>
        <item s="1" c="1" x="24"/>
        <item s="1" c="1" x="25"/>
        <item s="1" c="1" x="26"/>
        <item s="1" c="1" x="27"/>
        <item s="1" c="1" x="28"/>
        <item s="1" c="1" x="29"/>
        <item s="1" c="1" x="30"/>
        <item s="1" c="1" x="31"/>
        <item s="1" c="1" x="32"/>
        <item s="1" c="1" x="33"/>
        <item s="1" c="1" x="34"/>
        <item s="1" c="1" x="35"/>
        <item s="1" c="1" x="36"/>
        <item s="1" c="1" x="37"/>
        <item s="1" c="1" x="38"/>
        <item s="1" c="1" x="39"/>
        <item s="1" c="1" x="40"/>
        <item s="1" c="1" x="41"/>
        <item s="1" c="1" x="42"/>
        <item s="1" c="1" x="43"/>
        <item s="1" c="1" x="44"/>
        <item s="1" c="1" x="45"/>
        <item s="1" c="1" x="46"/>
        <item s="1" c="1" x="47"/>
        <item s="1" c="1" x="48"/>
        <item s="1" c="1" x="49"/>
        <item s="1" c="1" x="50"/>
        <item s="1" c="1" x="51"/>
        <item s="1" c="1" x="52"/>
        <item s="1" c="1" x="53"/>
        <item s="1" c="1" x="54"/>
        <item s="1" c="1" x="55"/>
        <item s="1" c="1" x="56"/>
        <item s="1" c="1" x="57"/>
        <item s="1" c="1" x="58"/>
        <item s="1" c="1" x="59"/>
        <item s="1" c="1" x="60"/>
        <item s="1" c="1" x="61"/>
        <item s="1" c="1" x="62"/>
        <item s="1" c="1" x="63"/>
        <item s="1" c="1" x="64"/>
        <item s="1" c="1" x="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s="1" c="1" x="0"/>
        <item s="1" c="1" x="2"/>
        <item s="1" c="1" x="1"/>
        <item s="1" c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efaultSubtotal="0" defaultAttributeDrillState="1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7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2"/>
      <x v="17"/>
    </i>
    <i r="1">
      <x v="18"/>
    </i>
    <i r="1">
      <x v="19"/>
    </i>
    <i r="1">
      <x v="20"/>
    </i>
    <i r="1">
      <x v="21"/>
      <x/>
    </i>
    <i r="2">
      <x v="1"/>
    </i>
    <i r="2">
      <x v="2"/>
    </i>
    <i r="2">
      <x v="3"/>
    </i>
    <i>
      <x v="3"/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"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 v="38"/>
    </i>
    <i r="1">
      <x v="39"/>
    </i>
    <i r="1">
      <x v="40"/>
    </i>
    <i r="1">
      <x v="41"/>
    </i>
    <i r="1">
      <x v="42"/>
    </i>
    <i>
      <x v="6"/>
      <x v="43"/>
    </i>
    <i r="1">
      <x v="44"/>
    </i>
    <i r="1">
      <x v="45"/>
    </i>
    <i r="1">
      <x v="46"/>
    </i>
    <i r="1">
      <x v="47"/>
    </i>
    <i>
      <x v="7"/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>
      <x v="8"/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t="grand">
      <x/>
    </i>
  </rowItems>
  <colFields count="1">
    <field x="15"/>
  </colFields>
  <colItems count="4">
    <i>
      <x/>
    </i>
    <i>
      <x v="1"/>
    </i>
    <i>
      <x v="2"/>
    </i>
    <i t="grand">
      <x/>
    </i>
  </colItems>
  <pageFields count="3">
    <pageField fld="13" hier="16" name="[Entidades Licencia].[Licencia].&amp;[Con Licencia]" cap="Con Licencia"/>
    <pageField fld="14" hier="13" name="[Entidad].[Nombre Tipo Entidad].&amp;[Almacenes generales de Depósitos]" cap="Almacenes generales de Depósitos"/>
    <pageField fld="16" hier="19" name="[Fecha].[Fecha Corte].[Gestion].&amp;[2025].&amp;[JUNIO]" cap="JUNIO"/>
  </pageFields>
  <dataFields count="1">
    <dataField fld="0" baseField="0" baseItem="0"/>
  </dataFields>
  <pivotHierarchies count="60">
    <pivotHierarchy/>
    <pivotHierarchy/>
    <pivotHierarchy/>
    <pivotHierarchy/>
    <pivotHierarchy>
      <mps count="6">
        <mp field="7"/>
        <mp field="8"/>
        <mp field="9"/>
        <mp field="10"/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2">
        <member name="[Fecha].[Fecha Corte].[Gestion].&amp;[2025].&amp;[JUNI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5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BB39E0-0D2A-40C5-8242-D54C79217489}" name="PivotTable31" cacheId="6187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showEmptyRow="1" showEmptyCol="1" compact="0" compactData="0" multipleFieldFilters="0" fieldListSortAscending="1">
  <location ref="C96:J189" firstHeaderRow="1" firstDataRow="2" firstDataCol="4" rowPageCount="3" colPageCount="1"/>
  <pivotFields count="18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">
        <item c="1" x="0"/>
        <item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2">
        <item s="1" c="1" x="0"/>
        <item s="1"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efaultSubtotal="0">
      <items count="2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>
      <items count="91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efaultSubtotal="0" defaultAttributeDrillState="1">
      <items count="3">
        <item s="1" x="2"/>
        <item s="1" x="0"/>
        <item s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3"/>
    <field x="4"/>
  </rowFields>
  <rowItems count="92">
    <i>
      <x/>
      <x/>
      <x/>
      <x/>
    </i>
    <i r="2">
      <x v="1"/>
      <x v="1"/>
    </i>
    <i r="3">
      <x v="2"/>
    </i>
    <i r="3">
      <x v="3"/>
    </i>
    <i r="3">
      <x v="4"/>
    </i>
    <i r="2">
      <x v="2"/>
      <x v="5"/>
    </i>
    <i r="3">
      <x v="6"/>
    </i>
    <i r="3">
      <x v="7"/>
    </i>
    <i r="3">
      <x v="8"/>
    </i>
    <i r="2">
      <x v="3"/>
      <x v="9"/>
    </i>
    <i r="3">
      <x v="10"/>
    </i>
    <i r="3">
      <x v="11"/>
    </i>
    <i r="3">
      <x v="12"/>
    </i>
    <i r="2">
      <x v="4"/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2">
      <x v="5"/>
      <x v="20"/>
    </i>
    <i r="3">
      <x v="21"/>
    </i>
    <i r="3">
      <x v="22"/>
    </i>
    <i r="3">
      <x v="23"/>
    </i>
    <i r="2">
      <x v="6"/>
      <x v="24"/>
    </i>
    <i r="3">
      <x v="25"/>
    </i>
    <i r="3">
      <x v="26"/>
    </i>
    <i r="3">
      <x v="27"/>
    </i>
    <i r="2">
      <x v="7"/>
      <x v="28"/>
    </i>
    <i r="3">
      <x v="29"/>
    </i>
    <i r="3">
      <x v="30"/>
    </i>
    <i r="3">
      <x v="31"/>
    </i>
    <i r="2">
      <x v="8"/>
      <x v="32"/>
    </i>
    <i r="3">
      <x v="33"/>
    </i>
    <i r="3">
      <x v="34"/>
    </i>
    <i r="3">
      <x v="35"/>
    </i>
    <i r="3">
      <x v="36"/>
    </i>
    <i r="3">
      <x v="37"/>
    </i>
    <i r="2">
      <x v="9"/>
      <x v="38"/>
    </i>
    <i r="3">
      <x v="39"/>
    </i>
    <i r="3">
      <x v="40"/>
    </i>
    <i r="3">
      <x v="41"/>
    </i>
    <i r="3">
      <x v="42"/>
    </i>
    <i r="3">
      <x v="43"/>
    </i>
    <i>
      <x v="1"/>
      <x v="1"/>
      <x v="10"/>
      <x v="44"/>
    </i>
    <i r="2">
      <x v="11"/>
      <x v="45"/>
    </i>
    <i r="3">
      <x v="46"/>
    </i>
    <i r="3">
      <x v="47"/>
    </i>
    <i r="3">
      <x v="48"/>
    </i>
    <i r="2">
      <x v="12"/>
      <x v="49"/>
    </i>
    <i r="3">
      <x v="50"/>
    </i>
    <i r="3">
      <x v="51"/>
    </i>
    <i r="3">
      <x v="52"/>
    </i>
    <i r="2">
      <x v="13"/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2">
      <x v="14"/>
      <x v="60"/>
    </i>
    <i r="3">
      <x v="61"/>
    </i>
    <i r="3">
      <x v="62"/>
    </i>
    <i r="3">
      <x v="63"/>
    </i>
    <i r="3">
      <x v="64"/>
    </i>
    <i r="2">
      <x v="15"/>
      <x v="65"/>
    </i>
    <i r="3">
      <x v="66"/>
    </i>
    <i r="3">
      <x v="67"/>
    </i>
    <i r="3">
      <x v="68"/>
    </i>
    <i r="3">
      <x v="69"/>
    </i>
    <i r="2">
      <x v="16"/>
      <x v="70"/>
    </i>
    <i r="3">
      <x v="71"/>
    </i>
    <i r="2">
      <x v="17"/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2">
      <x v="18"/>
      <x v="81"/>
    </i>
    <i r="3">
      <x v="82"/>
    </i>
    <i r="2">
      <x v="19"/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15"/>
  </colFields>
  <colItems count="4">
    <i>
      <x/>
    </i>
    <i>
      <x v="1"/>
    </i>
    <i>
      <x v="2"/>
    </i>
    <i t="grand">
      <x/>
    </i>
  </colItems>
  <pageFields count="3">
    <pageField fld="13" hier="16" name="[Entidades Licencia].[Licencia].&amp;[Con Licencia]" cap="Con Licencia"/>
    <pageField fld="14" hier="13" name="[Entidad].[Nombre Tipo Entidad].&amp;[Almacenes generales de Depósitos]" cap="Almacenes generales de Depósitos"/>
    <pageField fld="16" hier="19" name="[Fecha].[Fecha Corte].[Gestion].&amp;[2025].&amp;[MARZO]" cap="MARZO"/>
  </pageFields>
  <dataFields count="1">
    <dataField fld="0" baseField="0" baseItem="0"/>
  </dataFields>
  <pivotHierarchies count="60">
    <pivotHierarchy/>
    <pivotHierarchy/>
    <pivotHierarchy/>
    <pivotHierarchy/>
    <pivotHierarchy multipleItemSelectionAllowed="1">
      <mps count="6">
        <mp field="7"/>
        <mp field="8"/>
        <mp field="9"/>
        <mp field="10"/>
        <mp field="11"/>
        <mp field="1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2">
        <member name="[Fecha].[Fecha Corte].[Gestion].&amp;[2025].&amp;[MARZ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5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2203-417D-4ACA-94CF-A18D70AA95E7}">
  <dimension ref="A1:J222"/>
  <sheetViews>
    <sheetView topLeftCell="A46" workbookViewId="0">
      <selection activeCell="A98" sqref="A98"/>
    </sheetView>
  </sheetViews>
  <sheetFormatPr defaultRowHeight="15" x14ac:dyDescent="0.25"/>
  <cols>
    <col min="2" max="2" width="20" bestFit="1" customWidth="1"/>
    <col min="3" max="3" width="8.85546875" bestFit="1" customWidth="1"/>
    <col min="4" max="4" width="9.5703125" bestFit="1" customWidth="1"/>
    <col min="5" max="8" width="15.42578125" bestFit="1" customWidth="1"/>
    <col min="9" max="9" width="8.140625" bestFit="1" customWidth="1"/>
    <col min="10" max="10" width="11.28515625" bestFit="1" customWidth="1"/>
    <col min="11" max="13" width="8.140625" bestFit="1" customWidth="1"/>
    <col min="14" max="14" width="11.28515625" bestFit="1" customWidth="1"/>
    <col min="15" max="15" width="17.5703125" bestFit="1" customWidth="1"/>
    <col min="16" max="16" width="19.140625" bestFit="1" customWidth="1"/>
    <col min="17" max="17" width="20.140625" bestFit="1" customWidth="1"/>
    <col min="18" max="18" width="16.140625" bestFit="1" customWidth="1"/>
    <col min="19" max="19" width="19.140625" bestFit="1" customWidth="1"/>
    <col min="20" max="23" width="20.140625" bestFit="1" customWidth="1"/>
    <col min="24" max="24" width="19.140625" bestFit="1" customWidth="1"/>
    <col min="25" max="25" width="17.5703125" bestFit="1" customWidth="1"/>
    <col min="26" max="26" width="20.140625" bestFit="1" customWidth="1"/>
    <col min="27" max="27" width="17.5703125" bestFit="1" customWidth="1"/>
    <col min="28" max="28" width="20.140625" bestFit="1" customWidth="1"/>
    <col min="29" max="30" width="19.140625" bestFit="1" customWidth="1"/>
    <col min="31" max="32" width="20.140625" bestFit="1" customWidth="1"/>
    <col min="33" max="33" width="13.85546875" bestFit="1" customWidth="1"/>
    <col min="34" max="38" width="12.7109375" bestFit="1" customWidth="1"/>
    <col min="39" max="39" width="13.85546875" bestFit="1" customWidth="1"/>
    <col min="40" max="49" width="12.7109375" bestFit="1" customWidth="1"/>
    <col min="50" max="50" width="11.7109375" bestFit="1" customWidth="1"/>
    <col min="51" max="60" width="12.7109375" bestFit="1" customWidth="1"/>
    <col min="61" max="61" width="13.85546875" bestFit="1" customWidth="1"/>
    <col min="62" max="63" width="12.7109375" bestFit="1" customWidth="1"/>
    <col min="64" max="64" width="13.85546875" bestFit="1" customWidth="1"/>
    <col min="65" max="65" width="12.7109375" bestFit="1" customWidth="1"/>
    <col min="66" max="66" width="11.7109375" bestFit="1" customWidth="1"/>
    <col min="67" max="71" width="12.7109375" bestFit="1" customWidth="1"/>
    <col min="72" max="72" width="11.7109375" bestFit="1" customWidth="1"/>
    <col min="73" max="74" width="13.85546875" bestFit="1" customWidth="1"/>
    <col min="75" max="82" width="12.7109375" bestFit="1" customWidth="1"/>
    <col min="83" max="83" width="13.85546875" bestFit="1" customWidth="1"/>
    <col min="84" max="84" width="12.7109375" bestFit="1" customWidth="1"/>
    <col min="85" max="85" width="13.85546875" bestFit="1" customWidth="1"/>
    <col min="86" max="86" width="12.7109375" bestFit="1" customWidth="1"/>
    <col min="87" max="87" width="13.85546875" bestFit="1" customWidth="1"/>
    <col min="88" max="97" width="12.7109375" bestFit="1" customWidth="1"/>
    <col min="98" max="98" width="11.7109375" bestFit="1" customWidth="1"/>
    <col min="99" max="99" width="13.85546875" bestFit="1" customWidth="1"/>
    <col min="100" max="103" width="12.7109375" bestFit="1" customWidth="1"/>
    <col min="104" max="104" width="13.85546875" bestFit="1" customWidth="1"/>
    <col min="105" max="118" width="12.7109375" bestFit="1" customWidth="1"/>
    <col min="119" max="119" width="13.85546875" bestFit="1" customWidth="1"/>
    <col min="120" max="126" width="12.7109375" bestFit="1" customWidth="1"/>
    <col min="127" max="127" width="11.7109375" bestFit="1" customWidth="1"/>
    <col min="128" max="157" width="12.7109375" bestFit="1" customWidth="1"/>
    <col min="158" max="158" width="13.85546875" bestFit="1" customWidth="1"/>
    <col min="159" max="166" width="12.7109375" bestFit="1" customWidth="1"/>
    <col min="167" max="167" width="11.7109375" bestFit="1" customWidth="1"/>
    <col min="168" max="169" width="12.7109375" bestFit="1" customWidth="1"/>
    <col min="170" max="179" width="11.7109375" bestFit="1" customWidth="1"/>
    <col min="180" max="181" width="10.140625" bestFit="1" customWidth="1"/>
    <col min="182" max="182" width="11.7109375" bestFit="1" customWidth="1"/>
    <col min="183" max="184" width="12.7109375" bestFit="1" customWidth="1"/>
    <col min="185" max="185" width="13.85546875" bestFit="1" customWidth="1"/>
    <col min="186" max="192" width="12.7109375" bestFit="1" customWidth="1"/>
    <col min="193" max="193" width="13.85546875" bestFit="1" customWidth="1"/>
    <col min="194" max="194" width="12.7109375" bestFit="1" customWidth="1"/>
    <col min="195" max="195" width="13.85546875" bestFit="1" customWidth="1"/>
    <col min="196" max="198" width="12.7109375" bestFit="1" customWidth="1"/>
    <col min="199" max="199" width="13.85546875" bestFit="1" customWidth="1"/>
    <col min="200" max="207" width="12.7109375" bestFit="1" customWidth="1"/>
    <col min="208" max="208" width="13.85546875" bestFit="1" customWidth="1"/>
    <col min="209" max="218" width="12.7109375" bestFit="1" customWidth="1"/>
    <col min="219" max="219" width="13.85546875" bestFit="1" customWidth="1"/>
    <col min="220" max="222" width="12.7109375" bestFit="1" customWidth="1"/>
    <col min="223" max="225" width="13.85546875" bestFit="1" customWidth="1"/>
    <col min="226" max="226" width="12.7109375" bestFit="1" customWidth="1"/>
    <col min="227" max="227" width="13.85546875" bestFit="1" customWidth="1"/>
    <col min="228" max="229" width="15.42578125" bestFit="1" customWidth="1"/>
    <col min="230" max="230" width="17.5703125" bestFit="1" customWidth="1"/>
    <col min="231" max="231" width="15.42578125" bestFit="1" customWidth="1"/>
    <col min="232" max="233" width="16.42578125" bestFit="1" customWidth="1"/>
    <col min="234" max="234" width="17.5703125" bestFit="1" customWidth="1"/>
    <col min="235" max="235" width="15.42578125" bestFit="1" customWidth="1"/>
    <col min="236" max="238" width="17.5703125" bestFit="1" customWidth="1"/>
    <col min="239" max="240" width="16.42578125" bestFit="1" customWidth="1"/>
    <col min="241" max="241" width="17.5703125" bestFit="1" customWidth="1"/>
    <col min="242" max="244" width="16.42578125" bestFit="1" customWidth="1"/>
    <col min="245" max="245" width="17.5703125" bestFit="1" customWidth="1"/>
    <col min="246" max="246" width="16.42578125" bestFit="1" customWidth="1"/>
    <col min="247" max="247" width="19.140625" bestFit="1" customWidth="1"/>
    <col min="248" max="249" width="17.5703125" bestFit="1" customWidth="1"/>
    <col min="250" max="251" width="15.42578125" bestFit="1" customWidth="1"/>
    <col min="252" max="253" width="16.42578125" bestFit="1" customWidth="1"/>
    <col min="254" max="257" width="17.5703125" bestFit="1" customWidth="1"/>
    <col min="258" max="258" width="16.42578125" bestFit="1" customWidth="1"/>
    <col min="259" max="259" width="15.42578125" bestFit="1" customWidth="1"/>
    <col min="260" max="260" width="17.5703125" bestFit="1" customWidth="1"/>
    <col min="261" max="261" width="16.42578125" bestFit="1" customWidth="1"/>
    <col min="262" max="262" width="13.85546875" bestFit="1" customWidth="1"/>
    <col min="263" max="263" width="17.5703125" bestFit="1" customWidth="1"/>
    <col min="264" max="264" width="16.42578125" bestFit="1" customWidth="1"/>
    <col min="265" max="267" width="17.5703125" bestFit="1" customWidth="1"/>
    <col min="268" max="269" width="15.42578125" bestFit="1" customWidth="1"/>
    <col min="270" max="270" width="19.140625" bestFit="1" customWidth="1"/>
    <col min="271" max="271" width="16.42578125" bestFit="1" customWidth="1"/>
    <col min="272" max="272" width="17.5703125" bestFit="1" customWidth="1"/>
    <col min="273" max="273" width="16.42578125" bestFit="1" customWidth="1"/>
    <col min="274" max="274" width="17.5703125" bestFit="1" customWidth="1"/>
    <col min="275" max="277" width="16.42578125" bestFit="1" customWidth="1"/>
    <col min="278" max="280" width="15.42578125" bestFit="1" customWidth="1"/>
    <col min="281" max="281" width="17.5703125" bestFit="1" customWidth="1"/>
    <col min="282" max="283" width="15.42578125" bestFit="1" customWidth="1"/>
    <col min="284" max="284" width="16.42578125" bestFit="1" customWidth="1"/>
    <col min="285" max="285" width="19.140625" bestFit="1" customWidth="1"/>
    <col min="286" max="287" width="17.5703125" bestFit="1" customWidth="1"/>
    <col min="288" max="288" width="16.42578125" bestFit="1" customWidth="1"/>
    <col min="289" max="294" width="17.5703125" bestFit="1" customWidth="1"/>
    <col min="295" max="295" width="19.140625" bestFit="1" customWidth="1"/>
    <col min="296" max="296" width="17.5703125" bestFit="1" customWidth="1"/>
    <col min="297" max="297" width="16.42578125" bestFit="1" customWidth="1"/>
    <col min="298" max="298" width="15.42578125" bestFit="1" customWidth="1"/>
    <col min="299" max="299" width="13.85546875" bestFit="1" customWidth="1"/>
    <col min="300" max="300" width="15.42578125" bestFit="1" customWidth="1"/>
    <col min="301" max="301" width="16.42578125" bestFit="1" customWidth="1"/>
    <col min="302" max="302" width="15.42578125" bestFit="1" customWidth="1"/>
    <col min="303" max="304" width="16.42578125" bestFit="1" customWidth="1"/>
    <col min="305" max="305" width="15.42578125" bestFit="1" customWidth="1"/>
    <col min="306" max="306" width="16.42578125" bestFit="1" customWidth="1"/>
    <col min="307" max="307" width="15.42578125" bestFit="1" customWidth="1"/>
    <col min="308" max="308" width="16.42578125" bestFit="1" customWidth="1"/>
    <col min="309" max="309" width="13.85546875" bestFit="1" customWidth="1"/>
    <col min="310" max="310" width="16.42578125" bestFit="1" customWidth="1"/>
    <col min="311" max="311" width="13.85546875" bestFit="1" customWidth="1"/>
    <col min="312" max="312" width="15.42578125" bestFit="1" customWidth="1"/>
    <col min="313" max="313" width="16.42578125" bestFit="1" customWidth="1"/>
    <col min="314" max="314" width="12.7109375" bestFit="1" customWidth="1"/>
    <col min="315" max="316" width="15.42578125" bestFit="1" customWidth="1"/>
    <col min="317" max="317" width="16.42578125" bestFit="1" customWidth="1"/>
    <col min="318" max="318" width="15.42578125" bestFit="1" customWidth="1"/>
    <col min="319" max="319" width="16.42578125" bestFit="1" customWidth="1"/>
    <col min="320" max="320" width="13.85546875" bestFit="1" customWidth="1"/>
    <col min="321" max="322" width="16.42578125" bestFit="1" customWidth="1"/>
    <col min="323" max="323" width="15.42578125" bestFit="1" customWidth="1"/>
    <col min="324" max="325" width="16.42578125" bestFit="1" customWidth="1"/>
    <col min="326" max="326" width="17.5703125" bestFit="1" customWidth="1"/>
    <col min="327" max="327" width="19.140625" bestFit="1" customWidth="1"/>
    <col min="328" max="328" width="17.5703125" bestFit="1" customWidth="1"/>
    <col min="329" max="330" width="16.42578125" bestFit="1" customWidth="1"/>
    <col min="331" max="332" width="17.5703125" bestFit="1" customWidth="1"/>
    <col min="333" max="333" width="15.42578125" bestFit="1" customWidth="1"/>
    <col min="334" max="334" width="17.5703125" bestFit="1" customWidth="1"/>
    <col min="335" max="335" width="16.42578125" bestFit="1" customWidth="1"/>
    <col min="336" max="336" width="15.42578125" bestFit="1" customWidth="1"/>
    <col min="337" max="339" width="17.5703125" bestFit="1" customWidth="1"/>
    <col min="340" max="340" width="16.42578125" bestFit="1" customWidth="1"/>
    <col min="341" max="341" width="12.7109375" bestFit="1" customWidth="1"/>
    <col min="342" max="344" width="13.85546875" bestFit="1" customWidth="1"/>
    <col min="345" max="345" width="15.42578125" bestFit="1" customWidth="1"/>
    <col min="346" max="346" width="16.42578125" bestFit="1" customWidth="1"/>
    <col min="347" max="347" width="15.42578125" bestFit="1" customWidth="1"/>
    <col min="348" max="348" width="12.7109375" bestFit="1" customWidth="1"/>
    <col min="349" max="349" width="17.5703125" bestFit="1" customWidth="1"/>
    <col min="350" max="350" width="19.140625" bestFit="1" customWidth="1"/>
    <col min="351" max="351" width="15.42578125" bestFit="1" customWidth="1"/>
    <col min="352" max="352" width="19.140625" bestFit="1" customWidth="1"/>
    <col min="353" max="354" width="13.85546875" bestFit="1" customWidth="1"/>
    <col min="355" max="355" width="15.42578125" bestFit="1" customWidth="1"/>
    <col min="356" max="356" width="16.42578125" bestFit="1" customWidth="1"/>
    <col min="357" max="357" width="12.7109375" bestFit="1" customWidth="1"/>
    <col min="358" max="358" width="13.85546875" bestFit="1" customWidth="1"/>
    <col min="359" max="360" width="17.5703125" bestFit="1" customWidth="1"/>
    <col min="361" max="361" width="13.85546875" bestFit="1" customWidth="1"/>
    <col min="362" max="362" width="17.5703125" bestFit="1" customWidth="1"/>
    <col min="363" max="364" width="16.42578125" bestFit="1" customWidth="1"/>
    <col min="365" max="365" width="13.85546875" bestFit="1" customWidth="1"/>
    <col min="366" max="366" width="15.42578125" bestFit="1" customWidth="1"/>
    <col min="367" max="367" width="13.85546875" bestFit="1" customWidth="1"/>
    <col min="368" max="368" width="19.140625" bestFit="1" customWidth="1"/>
    <col min="369" max="369" width="13.85546875" bestFit="1" customWidth="1"/>
    <col min="370" max="370" width="17.5703125" bestFit="1" customWidth="1"/>
    <col min="371" max="371" width="19.140625" bestFit="1" customWidth="1"/>
    <col min="372" max="372" width="17.5703125" bestFit="1" customWidth="1"/>
    <col min="373" max="373" width="13.85546875" bestFit="1" customWidth="1"/>
    <col min="374" max="375" width="15.42578125" bestFit="1" customWidth="1"/>
    <col min="376" max="376" width="13.85546875" bestFit="1" customWidth="1"/>
    <col min="377" max="378" width="15.42578125" bestFit="1" customWidth="1"/>
    <col min="379" max="380" width="13.85546875" bestFit="1" customWidth="1"/>
    <col min="381" max="381" width="11.7109375" bestFit="1" customWidth="1"/>
    <col min="382" max="382" width="13.85546875" bestFit="1" customWidth="1"/>
    <col min="383" max="384" width="15.42578125" bestFit="1" customWidth="1"/>
    <col min="385" max="385" width="13.85546875" bestFit="1" customWidth="1"/>
    <col min="386" max="387" width="12.7109375" bestFit="1" customWidth="1"/>
    <col min="388" max="389" width="13.85546875" bestFit="1" customWidth="1"/>
    <col min="390" max="392" width="15.42578125" bestFit="1" customWidth="1"/>
    <col min="393" max="394" width="13.85546875" bestFit="1" customWidth="1"/>
    <col min="395" max="395" width="16.42578125" bestFit="1" customWidth="1"/>
    <col min="396" max="397" width="19.140625" bestFit="1" customWidth="1"/>
    <col min="398" max="399" width="16.42578125" bestFit="1" customWidth="1"/>
    <col min="400" max="401" width="17.5703125" bestFit="1" customWidth="1"/>
    <col min="402" max="404" width="16.42578125" bestFit="1" customWidth="1"/>
    <col min="405" max="405" width="21.140625" bestFit="1" customWidth="1"/>
    <col min="406" max="406" width="19.140625" bestFit="1" customWidth="1"/>
    <col min="407" max="407" width="15.42578125" bestFit="1" customWidth="1"/>
    <col min="408" max="408" width="19.140625" bestFit="1" customWidth="1"/>
    <col min="409" max="409" width="13.85546875" bestFit="1" customWidth="1"/>
    <col min="410" max="410" width="6.5703125" bestFit="1" customWidth="1"/>
    <col min="411" max="411" width="13.85546875" bestFit="1" customWidth="1"/>
    <col min="412" max="412" width="15.42578125" bestFit="1" customWidth="1"/>
    <col min="413" max="413" width="16.42578125" bestFit="1" customWidth="1"/>
    <col min="414" max="414" width="12.7109375" bestFit="1" customWidth="1"/>
    <col min="415" max="415" width="13.85546875" bestFit="1" customWidth="1"/>
    <col min="416" max="417" width="17.5703125" bestFit="1" customWidth="1"/>
    <col min="418" max="418" width="13.85546875" bestFit="1" customWidth="1"/>
    <col min="419" max="419" width="17.5703125" bestFit="1" customWidth="1"/>
    <col min="420" max="421" width="16.42578125" bestFit="1" customWidth="1"/>
    <col min="422" max="422" width="13.85546875" bestFit="1" customWidth="1"/>
    <col min="423" max="423" width="15.42578125" bestFit="1" customWidth="1"/>
    <col min="424" max="424" width="13.85546875" bestFit="1" customWidth="1"/>
    <col min="425" max="425" width="19.140625" bestFit="1" customWidth="1"/>
    <col min="426" max="426" width="5.28515625" bestFit="1" customWidth="1"/>
    <col min="427" max="427" width="13.85546875" bestFit="1" customWidth="1"/>
    <col min="428" max="430" width="19.140625" bestFit="1" customWidth="1"/>
    <col min="431" max="431" width="13.85546875" bestFit="1" customWidth="1"/>
    <col min="432" max="433" width="15.42578125" bestFit="1" customWidth="1"/>
    <col min="434" max="434" width="13.85546875" bestFit="1" customWidth="1"/>
    <col min="435" max="436" width="15.42578125" bestFit="1" customWidth="1"/>
    <col min="437" max="438" width="13.85546875" bestFit="1" customWidth="1"/>
    <col min="439" max="439" width="11.7109375" bestFit="1" customWidth="1"/>
    <col min="440" max="440" width="13.85546875" bestFit="1" customWidth="1"/>
    <col min="441" max="442" width="15.42578125" bestFit="1" customWidth="1"/>
    <col min="443" max="443" width="13.85546875" bestFit="1" customWidth="1"/>
    <col min="444" max="444" width="12.7109375" bestFit="1" customWidth="1"/>
    <col min="445" max="447" width="13.85546875" bestFit="1" customWidth="1"/>
    <col min="448" max="450" width="15.42578125" bestFit="1" customWidth="1"/>
    <col min="451" max="452" width="13.85546875" bestFit="1" customWidth="1"/>
    <col min="453" max="454" width="15.42578125" bestFit="1" customWidth="1"/>
    <col min="455" max="456" width="16.42578125" bestFit="1" customWidth="1"/>
    <col min="457" max="457" width="15.42578125" bestFit="1" customWidth="1"/>
    <col min="458" max="459" width="19.140625" bestFit="1" customWidth="1"/>
    <col min="460" max="460" width="17.5703125" bestFit="1" customWidth="1"/>
    <col min="461" max="461" width="16.42578125" bestFit="1" customWidth="1"/>
    <col min="462" max="462" width="17.5703125" bestFit="1" customWidth="1"/>
    <col min="463" max="463" width="19.140625" bestFit="1" customWidth="1"/>
    <col min="464" max="464" width="17.5703125" bestFit="1" customWidth="1"/>
    <col min="465" max="465" width="16.42578125" bestFit="1" customWidth="1"/>
    <col min="466" max="466" width="19.140625" bestFit="1" customWidth="1"/>
    <col min="467" max="467" width="21.140625" bestFit="1" customWidth="1"/>
  </cols>
  <sheetData>
    <row r="1" spans="1:8" x14ac:dyDescent="0.25">
      <c r="B1" s="2" t="s">
        <v>11</v>
      </c>
      <c r="C1" t="s" vm="1">
        <v>16</v>
      </c>
    </row>
    <row r="2" spans="1:8" x14ac:dyDescent="0.25">
      <c r="B2" s="2" t="s">
        <v>12</v>
      </c>
      <c r="C2" t="s" vm="2">
        <v>17</v>
      </c>
    </row>
    <row r="3" spans="1:8" x14ac:dyDescent="0.25">
      <c r="B3" s="2" t="s">
        <v>18</v>
      </c>
      <c r="C3" t="s" vm="4">
        <v>198</v>
      </c>
    </row>
    <row r="4" spans="1:8" x14ac:dyDescent="0.25">
      <c r="E4">
        <v>5</v>
      </c>
      <c r="F4">
        <v>6</v>
      </c>
      <c r="G4">
        <v>7</v>
      </c>
    </row>
    <row r="5" spans="1:8" x14ac:dyDescent="0.25">
      <c r="B5" s="2" t="s">
        <v>0</v>
      </c>
      <c r="E5" s="2" t="s">
        <v>20</v>
      </c>
    </row>
    <row r="6" spans="1:8" x14ac:dyDescent="0.25">
      <c r="B6" s="2" t="s">
        <v>21</v>
      </c>
      <c r="C6" s="2" t="s">
        <v>22</v>
      </c>
      <c r="D6" s="2" t="s">
        <v>24</v>
      </c>
      <c r="E6" t="s">
        <v>15</v>
      </c>
      <c r="F6" t="s">
        <v>13</v>
      </c>
      <c r="G6" t="s">
        <v>14</v>
      </c>
      <c r="H6" t="s">
        <v>10</v>
      </c>
    </row>
    <row r="7" spans="1:8" x14ac:dyDescent="0.25">
      <c r="A7" t="str">
        <f>B7&amp;C7&amp;"0"</f>
        <v>110</v>
      </c>
      <c r="B7" t="s">
        <v>1</v>
      </c>
      <c r="C7" t="s">
        <v>1</v>
      </c>
      <c r="E7" s="45">
        <v>230209.93</v>
      </c>
      <c r="F7" s="45">
        <v>8016547.6600000001</v>
      </c>
      <c r="G7" s="45">
        <v>2754332.73</v>
      </c>
      <c r="H7" s="45">
        <v>11001090.32</v>
      </c>
    </row>
    <row r="8" spans="1:8" x14ac:dyDescent="0.25">
      <c r="A8" t="str">
        <f t="shared" ref="A8:A27" si="0">B8&amp;C8&amp;"0"</f>
        <v>120</v>
      </c>
      <c r="B8" t="s">
        <v>1</v>
      </c>
      <c r="C8" t="s">
        <v>2</v>
      </c>
      <c r="E8" s="45">
        <v>6438369.5299999993</v>
      </c>
      <c r="F8" s="45">
        <v>5417495.6199999992</v>
      </c>
      <c r="G8" s="45"/>
      <c r="H8" s="45">
        <v>11855865.149999999</v>
      </c>
    </row>
    <row r="9" spans="1:8" x14ac:dyDescent="0.25">
      <c r="A9" t="str">
        <f t="shared" si="0"/>
        <v>130</v>
      </c>
      <c r="B9" t="s">
        <v>1</v>
      </c>
      <c r="C9" t="s">
        <v>3</v>
      </c>
      <c r="E9" s="45"/>
      <c r="F9" s="45"/>
      <c r="G9" s="45"/>
      <c r="H9" s="45"/>
    </row>
    <row r="10" spans="1:8" x14ac:dyDescent="0.25">
      <c r="A10" t="str">
        <f t="shared" si="0"/>
        <v>140</v>
      </c>
      <c r="B10" t="s">
        <v>1</v>
      </c>
      <c r="C10" t="s">
        <v>4</v>
      </c>
      <c r="E10" s="45">
        <v>84573.139999999985</v>
      </c>
      <c r="F10" s="45">
        <v>1354825.35</v>
      </c>
      <c r="G10" s="45">
        <v>1329557.8900000001</v>
      </c>
      <c r="H10" s="45">
        <v>2768956.38</v>
      </c>
    </row>
    <row r="11" spans="1:8" x14ac:dyDescent="0.25">
      <c r="A11" t="str">
        <f t="shared" si="0"/>
        <v>150</v>
      </c>
      <c r="B11" t="s">
        <v>1</v>
      </c>
      <c r="C11" t="s">
        <v>5</v>
      </c>
      <c r="E11" s="45"/>
      <c r="F11" s="45"/>
      <c r="G11" s="45"/>
      <c r="H11" s="45"/>
    </row>
    <row r="12" spans="1:8" x14ac:dyDescent="0.25">
      <c r="A12" t="str">
        <f t="shared" si="0"/>
        <v>160</v>
      </c>
      <c r="B12" t="s">
        <v>1</v>
      </c>
      <c r="C12" t="s">
        <v>6</v>
      </c>
      <c r="E12" s="45">
        <v>6382</v>
      </c>
      <c r="F12" s="45">
        <v>3103208.9299999997</v>
      </c>
      <c r="G12" s="45">
        <v>39993.799999999996</v>
      </c>
      <c r="H12" s="45">
        <v>3149584.7300000004</v>
      </c>
    </row>
    <row r="13" spans="1:8" x14ac:dyDescent="0.25">
      <c r="A13" t="str">
        <f t="shared" si="0"/>
        <v>170</v>
      </c>
      <c r="B13" t="s">
        <v>1</v>
      </c>
      <c r="C13" t="s">
        <v>7</v>
      </c>
      <c r="E13" s="45">
        <v>49102.570000000007</v>
      </c>
      <c r="F13" s="45">
        <v>3276214.7699999996</v>
      </c>
      <c r="G13" s="45">
        <v>34568878.969999999</v>
      </c>
      <c r="H13" s="45">
        <v>37894196.310000002</v>
      </c>
    </row>
    <row r="14" spans="1:8" x14ac:dyDescent="0.25">
      <c r="A14" t="str">
        <f t="shared" si="0"/>
        <v>180</v>
      </c>
      <c r="B14" t="s">
        <v>1</v>
      </c>
      <c r="C14" t="s">
        <v>8</v>
      </c>
      <c r="E14" s="45">
        <v>27568.62</v>
      </c>
      <c r="F14" s="45">
        <v>34400.080000000002</v>
      </c>
      <c r="G14" s="45">
        <v>103619.15</v>
      </c>
      <c r="H14" s="45">
        <v>165587.84999999998</v>
      </c>
    </row>
    <row r="15" spans="1:8" x14ac:dyDescent="0.25">
      <c r="A15" t="str">
        <f t="shared" si="0"/>
        <v>190</v>
      </c>
      <c r="B15" t="s">
        <v>1</v>
      </c>
      <c r="C15" t="s">
        <v>9</v>
      </c>
      <c r="E15" s="45"/>
      <c r="F15" s="45"/>
      <c r="G15" s="45"/>
      <c r="H15" s="45"/>
    </row>
    <row r="16" spans="1:8" x14ac:dyDescent="0.25">
      <c r="A16" t="str">
        <f t="shared" si="0"/>
        <v>210</v>
      </c>
      <c r="B16" t="s">
        <v>2</v>
      </c>
      <c r="C16" t="s">
        <v>1</v>
      </c>
      <c r="E16" s="45"/>
      <c r="F16" s="45"/>
      <c r="G16" s="45"/>
      <c r="H16" s="45"/>
    </row>
    <row r="17" spans="1:8" x14ac:dyDescent="0.25">
      <c r="A17" t="str">
        <f t="shared" si="0"/>
        <v>220</v>
      </c>
      <c r="B17" t="s">
        <v>2</v>
      </c>
      <c r="C17" t="s">
        <v>2</v>
      </c>
      <c r="E17" s="45"/>
      <c r="F17" s="45"/>
      <c r="G17" s="45"/>
      <c r="H17" s="45"/>
    </row>
    <row r="18" spans="1:8" x14ac:dyDescent="0.25">
      <c r="A18" t="str">
        <f t="shared" si="0"/>
        <v>230</v>
      </c>
      <c r="B18" t="s">
        <v>2</v>
      </c>
      <c r="C18" t="s">
        <v>3</v>
      </c>
      <c r="E18" s="45"/>
      <c r="F18" s="45"/>
      <c r="G18" s="45">
        <v>3344509.42</v>
      </c>
      <c r="H18" s="45">
        <v>3344509.42</v>
      </c>
    </row>
    <row r="19" spans="1:8" x14ac:dyDescent="0.25">
      <c r="A19" t="str">
        <f t="shared" si="0"/>
        <v>240</v>
      </c>
      <c r="B19" t="s">
        <v>2</v>
      </c>
      <c r="C19" t="s">
        <v>4</v>
      </c>
      <c r="E19" s="45">
        <v>493209.59999999998</v>
      </c>
      <c r="F19" s="45">
        <v>2028826.75</v>
      </c>
      <c r="G19" s="45">
        <v>1365780.03</v>
      </c>
      <c r="H19" s="45">
        <v>3887816.38</v>
      </c>
    </row>
    <row r="20" spans="1:8" x14ac:dyDescent="0.25">
      <c r="A20" t="str">
        <f t="shared" si="0"/>
        <v>250</v>
      </c>
      <c r="B20" t="s">
        <v>2</v>
      </c>
      <c r="C20" t="s">
        <v>5</v>
      </c>
      <c r="E20" s="45"/>
      <c r="F20" s="45">
        <v>1879628</v>
      </c>
      <c r="G20" s="45">
        <v>3897646.49</v>
      </c>
      <c r="H20" s="45">
        <v>5777274.4900000002</v>
      </c>
    </row>
    <row r="21" spans="1:8" x14ac:dyDescent="0.25">
      <c r="A21" t="str">
        <f t="shared" si="0"/>
        <v>260</v>
      </c>
      <c r="B21" t="s">
        <v>2</v>
      </c>
      <c r="C21" t="s">
        <v>6</v>
      </c>
      <c r="E21" s="45"/>
      <c r="F21" s="45"/>
      <c r="G21" s="45"/>
      <c r="H21" s="45"/>
    </row>
    <row r="22" spans="1:8" x14ac:dyDescent="0.25">
      <c r="A22" t="str">
        <f t="shared" si="0"/>
        <v>270</v>
      </c>
      <c r="B22" t="s">
        <v>2</v>
      </c>
      <c r="C22" t="s">
        <v>7</v>
      </c>
      <c r="E22" s="45"/>
      <c r="F22" s="45"/>
      <c r="G22" s="45"/>
      <c r="H22" s="45"/>
    </row>
    <row r="23" spans="1:8" x14ac:dyDescent="0.25">
      <c r="A23" t="str">
        <f t="shared" si="0"/>
        <v>280</v>
      </c>
      <c r="B23" t="s">
        <v>2</v>
      </c>
      <c r="C23" t="s">
        <v>8</v>
      </c>
      <c r="E23" s="45"/>
      <c r="F23" s="45"/>
      <c r="G23" s="45"/>
      <c r="H23" s="45"/>
    </row>
    <row r="24" spans="1:8" x14ac:dyDescent="0.25">
      <c r="A24" t="str">
        <f t="shared" si="0"/>
        <v>310</v>
      </c>
      <c r="B24" t="s">
        <v>3</v>
      </c>
      <c r="C24" t="s">
        <v>1</v>
      </c>
      <c r="E24" s="45">
        <v>4296000</v>
      </c>
      <c r="F24" s="45">
        <v>11000000</v>
      </c>
      <c r="G24" s="45">
        <v>10805700</v>
      </c>
      <c r="H24" s="45">
        <v>26101700</v>
      </c>
    </row>
    <row r="25" spans="1:8" x14ac:dyDescent="0.25">
      <c r="A25" t="str">
        <f t="shared" si="0"/>
        <v>320</v>
      </c>
      <c r="B25" t="s">
        <v>3</v>
      </c>
      <c r="C25" t="s">
        <v>2</v>
      </c>
      <c r="E25" s="45"/>
      <c r="F25" s="45"/>
      <c r="G25" s="45"/>
      <c r="H25" s="45"/>
    </row>
    <row r="26" spans="1:8" x14ac:dyDescent="0.25">
      <c r="A26" t="str">
        <f t="shared" si="0"/>
        <v>330</v>
      </c>
      <c r="B26" t="s">
        <v>3</v>
      </c>
      <c r="C26" t="s">
        <v>3</v>
      </c>
      <c r="E26" s="45"/>
      <c r="F26" s="45"/>
      <c r="G26" s="45"/>
      <c r="H26" s="45"/>
    </row>
    <row r="27" spans="1:8" x14ac:dyDescent="0.25">
      <c r="A27" t="str">
        <f t="shared" si="0"/>
        <v>340</v>
      </c>
      <c r="B27" t="s">
        <v>3</v>
      </c>
      <c r="C27" t="s">
        <v>4</v>
      </c>
      <c r="E27" s="45">
        <v>2323748.4499999997</v>
      </c>
      <c r="F27" s="45">
        <v>4931219.05</v>
      </c>
      <c r="G27" s="45">
        <v>8847456.129999999</v>
      </c>
      <c r="H27" s="45">
        <v>16102423.629999999</v>
      </c>
    </row>
    <row r="28" spans="1:8" x14ac:dyDescent="0.25">
      <c r="B28" t="s">
        <v>3</v>
      </c>
      <c r="C28" t="s">
        <v>5</v>
      </c>
      <c r="D28" t="s">
        <v>1</v>
      </c>
      <c r="E28" s="45">
        <v>171.74</v>
      </c>
      <c r="F28" s="45">
        <v>106.87</v>
      </c>
      <c r="G28" s="45">
        <v>8591957.3499999996</v>
      </c>
      <c r="H28" s="45">
        <v>8592235.959999999</v>
      </c>
    </row>
    <row r="29" spans="1:8" x14ac:dyDescent="0.25">
      <c r="B29" t="s">
        <v>3</v>
      </c>
      <c r="C29" t="s">
        <v>5</v>
      </c>
      <c r="D29" t="s">
        <v>3</v>
      </c>
      <c r="E29" s="45"/>
      <c r="F29" s="45"/>
      <c r="G29" s="45"/>
      <c r="H29" s="45"/>
    </row>
    <row r="30" spans="1:8" x14ac:dyDescent="0.25">
      <c r="B30" t="s">
        <v>3</v>
      </c>
      <c r="C30" t="s">
        <v>5</v>
      </c>
      <c r="D30" t="s">
        <v>2</v>
      </c>
      <c r="E30" s="45"/>
      <c r="F30" s="45">
        <v>1362911.74</v>
      </c>
      <c r="G30" s="45">
        <v>1943333.12</v>
      </c>
      <c r="H30" s="45">
        <v>3306244.8600000003</v>
      </c>
    </row>
    <row r="31" spans="1:8" x14ac:dyDescent="0.25">
      <c r="B31" t="s">
        <v>3</v>
      </c>
      <c r="C31" t="s">
        <v>5</v>
      </c>
      <c r="D31" t="s">
        <v>4</v>
      </c>
      <c r="E31" s="45">
        <v>-276924</v>
      </c>
      <c r="F31" s="45"/>
      <c r="G31" s="45"/>
      <c r="H31" s="45">
        <v>-276924</v>
      </c>
    </row>
    <row r="32" spans="1:8" x14ac:dyDescent="0.25">
      <c r="A32" t="str">
        <f t="shared" ref="A32:A47" si="1">B32&amp;C32&amp;"0"</f>
        <v>410</v>
      </c>
      <c r="B32" t="s">
        <v>4</v>
      </c>
      <c r="C32" t="s">
        <v>1</v>
      </c>
      <c r="E32" s="45">
        <v>26587.83</v>
      </c>
      <c r="F32" s="45">
        <v>41965.43</v>
      </c>
      <c r="G32" s="45">
        <v>197382.37</v>
      </c>
      <c r="H32" s="45">
        <v>265935.63</v>
      </c>
    </row>
    <row r="33" spans="1:8" x14ac:dyDescent="0.25">
      <c r="A33" t="str">
        <f t="shared" si="1"/>
        <v>420</v>
      </c>
      <c r="B33" t="s">
        <v>4</v>
      </c>
      <c r="C33" t="s">
        <v>2</v>
      </c>
      <c r="E33" s="45">
        <v>708.13</v>
      </c>
      <c r="F33" s="45">
        <v>1928.62</v>
      </c>
      <c r="G33" s="45"/>
      <c r="H33" s="45">
        <v>2636.75</v>
      </c>
    </row>
    <row r="34" spans="1:8" x14ac:dyDescent="0.25">
      <c r="A34" t="str">
        <f t="shared" si="1"/>
        <v>430</v>
      </c>
      <c r="B34" t="s">
        <v>4</v>
      </c>
      <c r="C34" t="s">
        <v>3</v>
      </c>
      <c r="E34" s="45">
        <v>754.6</v>
      </c>
      <c r="F34" s="45">
        <v>2416516.9300000002</v>
      </c>
      <c r="G34" s="45"/>
      <c r="H34" s="45">
        <v>2417271.5300000003</v>
      </c>
    </row>
    <row r="35" spans="1:8" x14ac:dyDescent="0.25">
      <c r="A35" t="str">
        <f t="shared" si="1"/>
        <v>440</v>
      </c>
      <c r="B35" t="s">
        <v>4</v>
      </c>
      <c r="C35" t="s">
        <v>4</v>
      </c>
      <c r="E35" s="45"/>
      <c r="F35" s="45">
        <v>95465.04</v>
      </c>
      <c r="G35" s="45">
        <v>15357.23</v>
      </c>
      <c r="H35" s="45">
        <v>110822.26999999999</v>
      </c>
    </row>
    <row r="36" spans="1:8" x14ac:dyDescent="0.25">
      <c r="A36" t="str">
        <f t="shared" si="1"/>
        <v>450</v>
      </c>
      <c r="B36" t="s">
        <v>4</v>
      </c>
      <c r="C36" t="s">
        <v>5</v>
      </c>
      <c r="E36" s="45">
        <v>718052.60999999987</v>
      </c>
      <c r="F36" s="45">
        <v>2158820.81</v>
      </c>
      <c r="G36" s="45">
        <v>3668441.15</v>
      </c>
      <c r="H36" s="45">
        <v>6545314.5699999994</v>
      </c>
    </row>
    <row r="37" spans="1:8" x14ac:dyDescent="0.25">
      <c r="A37" t="str">
        <f t="shared" si="1"/>
        <v>460</v>
      </c>
      <c r="B37" t="s">
        <v>4</v>
      </c>
      <c r="C37" t="s">
        <v>6</v>
      </c>
      <c r="E37" s="45"/>
      <c r="F37" s="45">
        <v>1362911.74</v>
      </c>
      <c r="G37" s="45"/>
      <c r="H37" s="45">
        <v>1362911.74</v>
      </c>
    </row>
    <row r="38" spans="1:8" x14ac:dyDescent="0.25">
      <c r="A38" t="str">
        <f t="shared" si="1"/>
        <v>470</v>
      </c>
      <c r="B38" t="s">
        <v>4</v>
      </c>
      <c r="C38" t="s">
        <v>7</v>
      </c>
      <c r="E38" s="45"/>
      <c r="F38" s="45"/>
      <c r="G38" s="45"/>
      <c r="H38" s="45"/>
    </row>
    <row r="39" spans="1:8" x14ac:dyDescent="0.25">
      <c r="A39" t="str">
        <f t="shared" si="1"/>
        <v>480</v>
      </c>
      <c r="B39" t="s">
        <v>4</v>
      </c>
      <c r="C39" t="s">
        <v>8</v>
      </c>
      <c r="E39" s="45">
        <v>200</v>
      </c>
      <c r="F39" s="45">
        <v>2629.43</v>
      </c>
      <c r="G39" s="45">
        <v>55491.49</v>
      </c>
      <c r="H39" s="45">
        <v>58320.92</v>
      </c>
    </row>
    <row r="40" spans="1:8" x14ac:dyDescent="0.25">
      <c r="A40" t="str">
        <f t="shared" si="1"/>
        <v>490</v>
      </c>
      <c r="B40" t="s">
        <v>4</v>
      </c>
      <c r="C40" t="s">
        <v>9</v>
      </c>
      <c r="E40" s="45"/>
      <c r="F40" s="45"/>
      <c r="G40" s="45"/>
      <c r="H40" s="45"/>
    </row>
    <row r="41" spans="1:8" x14ac:dyDescent="0.25">
      <c r="A41" t="str">
        <f t="shared" si="1"/>
        <v>510</v>
      </c>
      <c r="B41" t="s">
        <v>5</v>
      </c>
      <c r="C41" t="s">
        <v>1</v>
      </c>
      <c r="E41" s="45">
        <v>161491.43</v>
      </c>
      <c r="F41" s="45">
        <v>266967.11</v>
      </c>
      <c r="G41" s="45">
        <v>52531.98</v>
      </c>
      <c r="H41" s="45">
        <v>480990.52</v>
      </c>
    </row>
    <row r="42" spans="1:8" x14ac:dyDescent="0.25">
      <c r="A42" t="str">
        <f t="shared" si="1"/>
        <v>520</v>
      </c>
      <c r="B42" t="s">
        <v>5</v>
      </c>
      <c r="C42" t="s">
        <v>2</v>
      </c>
      <c r="E42" s="45">
        <v>1.19</v>
      </c>
      <c r="F42" s="45">
        <v>73665.36</v>
      </c>
      <c r="G42" s="45"/>
      <c r="H42" s="45">
        <v>73666.55</v>
      </c>
    </row>
    <row r="43" spans="1:8" x14ac:dyDescent="0.25">
      <c r="A43" t="str">
        <f t="shared" si="1"/>
        <v>530</v>
      </c>
      <c r="B43" t="s">
        <v>5</v>
      </c>
      <c r="C43" t="s">
        <v>3</v>
      </c>
      <c r="E43" s="45"/>
      <c r="F43" s="45">
        <v>2434108.1399999997</v>
      </c>
      <c r="G43" s="45"/>
      <c r="H43" s="45">
        <v>2434108.1399999997</v>
      </c>
    </row>
    <row r="44" spans="1:8" x14ac:dyDescent="0.25">
      <c r="A44" t="str">
        <f t="shared" si="1"/>
        <v>540</v>
      </c>
      <c r="B44" t="s">
        <v>5</v>
      </c>
      <c r="C44" t="s">
        <v>4</v>
      </c>
      <c r="E44" s="45">
        <v>307833.55</v>
      </c>
      <c r="F44" s="45">
        <v>4617679.3</v>
      </c>
      <c r="G44" s="45">
        <v>5765550.3799999999</v>
      </c>
      <c r="H44" s="45">
        <v>10691063.23</v>
      </c>
    </row>
    <row r="45" spans="1:8" x14ac:dyDescent="0.25">
      <c r="A45" t="str">
        <f t="shared" si="1"/>
        <v>570</v>
      </c>
      <c r="B45" t="s">
        <v>5</v>
      </c>
      <c r="C45" t="s">
        <v>7</v>
      </c>
      <c r="E45" s="45"/>
      <c r="F45" s="45"/>
      <c r="G45" s="45"/>
      <c r="H45" s="45"/>
    </row>
    <row r="46" spans="1:8" x14ac:dyDescent="0.25">
      <c r="A46" t="str">
        <f t="shared" si="1"/>
        <v>580</v>
      </c>
      <c r="B46" t="s">
        <v>5</v>
      </c>
      <c r="C46" t="s">
        <v>8</v>
      </c>
      <c r="E46" s="45">
        <v>53</v>
      </c>
      <c r="F46" s="45">
        <v>50729.83</v>
      </c>
      <c r="G46" s="45">
        <v>61923</v>
      </c>
      <c r="H46" s="45">
        <v>112705.83</v>
      </c>
    </row>
    <row r="47" spans="1:8" x14ac:dyDescent="0.25">
      <c r="A47" t="str">
        <f t="shared" si="1"/>
        <v>590</v>
      </c>
      <c r="B47" t="s">
        <v>5</v>
      </c>
      <c r="C47" t="s">
        <v>9</v>
      </c>
      <c r="E47" s="45"/>
      <c r="F47" s="45"/>
      <c r="G47" s="45"/>
      <c r="H47" s="45"/>
    </row>
    <row r="48" spans="1:8" x14ac:dyDescent="0.25">
      <c r="A48" t="s">
        <v>27</v>
      </c>
      <c r="B48" t="s">
        <v>6</v>
      </c>
      <c r="C48" t="s">
        <v>1</v>
      </c>
      <c r="E48" s="45"/>
      <c r="F48" s="45"/>
      <c r="G48" s="45"/>
      <c r="H48" s="45"/>
    </row>
    <row r="49" spans="1:8" x14ac:dyDescent="0.25">
      <c r="A49" t="s">
        <v>27</v>
      </c>
      <c r="B49" t="s">
        <v>6</v>
      </c>
      <c r="C49" t="s">
        <v>2</v>
      </c>
      <c r="E49" s="45"/>
      <c r="F49" s="45"/>
      <c r="G49" s="45"/>
      <c r="H49" s="45"/>
    </row>
    <row r="50" spans="1:8" x14ac:dyDescent="0.25">
      <c r="A50" t="s">
        <v>27</v>
      </c>
      <c r="B50" t="s">
        <v>6</v>
      </c>
      <c r="C50" t="s">
        <v>3</v>
      </c>
      <c r="E50" s="45"/>
      <c r="F50" s="45"/>
      <c r="G50" s="45"/>
      <c r="H50" s="45"/>
    </row>
    <row r="51" spans="1:8" x14ac:dyDescent="0.25">
      <c r="A51" t="s">
        <v>27</v>
      </c>
      <c r="B51" t="s">
        <v>6</v>
      </c>
      <c r="C51" t="s">
        <v>4</v>
      </c>
      <c r="E51" s="45"/>
      <c r="F51" s="45"/>
      <c r="G51" s="45"/>
      <c r="H51" s="45"/>
    </row>
    <row r="52" spans="1:8" x14ac:dyDescent="0.25">
      <c r="A52" t="s">
        <v>27</v>
      </c>
      <c r="B52" t="s">
        <v>6</v>
      </c>
      <c r="C52" t="s">
        <v>5</v>
      </c>
      <c r="E52" s="45"/>
      <c r="F52" s="45"/>
      <c r="G52" s="45"/>
      <c r="H52" s="45"/>
    </row>
    <row r="53" spans="1:8" x14ac:dyDescent="0.25">
      <c r="B53" t="s">
        <v>7</v>
      </c>
      <c r="C53" t="s">
        <v>1</v>
      </c>
      <c r="E53" s="45"/>
      <c r="F53" s="45"/>
      <c r="G53" s="45"/>
      <c r="H53" s="45"/>
    </row>
    <row r="54" spans="1:8" x14ac:dyDescent="0.25">
      <c r="B54" t="s">
        <v>7</v>
      </c>
      <c r="C54" t="s">
        <v>2</v>
      </c>
      <c r="E54" s="45"/>
      <c r="F54" s="45"/>
      <c r="G54" s="45"/>
      <c r="H54" s="45"/>
    </row>
    <row r="55" spans="1:8" x14ac:dyDescent="0.25">
      <c r="B55" t="s">
        <v>7</v>
      </c>
      <c r="C55" t="s">
        <v>3</v>
      </c>
      <c r="E55" s="45"/>
      <c r="F55" s="45"/>
      <c r="G55" s="45"/>
      <c r="H55" s="45"/>
    </row>
    <row r="56" spans="1:8" x14ac:dyDescent="0.25">
      <c r="B56" t="s">
        <v>7</v>
      </c>
      <c r="C56" t="s">
        <v>4</v>
      </c>
      <c r="E56" s="45"/>
      <c r="F56" s="45"/>
      <c r="G56" s="45"/>
      <c r="H56" s="45"/>
    </row>
    <row r="57" spans="1:8" x14ac:dyDescent="0.25">
      <c r="B57" t="s">
        <v>7</v>
      </c>
      <c r="C57" t="s">
        <v>5</v>
      </c>
      <c r="E57" s="45"/>
      <c r="F57" s="45"/>
      <c r="G57" s="45"/>
      <c r="H57" s="45"/>
    </row>
    <row r="58" spans="1:8" x14ac:dyDescent="0.25">
      <c r="A58" t="str">
        <f t="shared" ref="A58:A64" si="2">B58&amp;C58&amp;"0"</f>
        <v>810</v>
      </c>
      <c r="B58" t="s">
        <v>8</v>
      </c>
      <c r="C58" t="s">
        <v>1</v>
      </c>
      <c r="E58" s="45"/>
      <c r="F58" s="45">
        <v>365719324.65000004</v>
      </c>
      <c r="G58" s="45">
        <v>756949760.08999991</v>
      </c>
      <c r="H58" s="45">
        <v>1122669084.74</v>
      </c>
    </row>
    <row r="59" spans="1:8" x14ac:dyDescent="0.25">
      <c r="A59" t="str">
        <f t="shared" si="2"/>
        <v>820</v>
      </c>
      <c r="B59" t="s">
        <v>8</v>
      </c>
      <c r="C59" t="s">
        <v>2</v>
      </c>
      <c r="E59" s="45"/>
      <c r="F59" s="45">
        <v>1029000</v>
      </c>
      <c r="G59" s="45"/>
      <c r="H59" s="45">
        <v>1029000</v>
      </c>
    </row>
    <row r="60" spans="1:8" x14ac:dyDescent="0.25">
      <c r="A60" t="str">
        <f t="shared" si="2"/>
        <v>830</v>
      </c>
      <c r="B60" t="s">
        <v>8</v>
      </c>
      <c r="C60" t="s">
        <v>3</v>
      </c>
      <c r="E60" s="45"/>
      <c r="F60" s="45"/>
      <c r="G60" s="45"/>
      <c r="H60" s="45"/>
    </row>
    <row r="61" spans="1:8" x14ac:dyDescent="0.25">
      <c r="A61" t="str">
        <f t="shared" si="2"/>
        <v>840</v>
      </c>
      <c r="B61" t="s">
        <v>8</v>
      </c>
      <c r="C61" t="s">
        <v>4</v>
      </c>
      <c r="E61" s="45"/>
      <c r="F61" s="45"/>
      <c r="G61" s="45"/>
      <c r="H61" s="45"/>
    </row>
    <row r="62" spans="1:8" x14ac:dyDescent="0.25">
      <c r="A62" t="str">
        <f t="shared" si="2"/>
        <v>850</v>
      </c>
      <c r="B62" t="s">
        <v>8</v>
      </c>
      <c r="C62" t="s">
        <v>5</v>
      </c>
      <c r="E62" s="45"/>
      <c r="F62" s="45"/>
      <c r="G62" s="45"/>
      <c r="H62" s="45"/>
    </row>
    <row r="63" spans="1:8" x14ac:dyDescent="0.25">
      <c r="A63" t="str">
        <f t="shared" si="2"/>
        <v>860</v>
      </c>
      <c r="B63" t="s">
        <v>8</v>
      </c>
      <c r="C63" t="s">
        <v>6</v>
      </c>
      <c r="E63" s="45">
        <v>323954539.61000001</v>
      </c>
      <c r="F63" s="45">
        <v>217129096.81999999</v>
      </c>
      <c r="G63" s="45">
        <v>102683339.73</v>
      </c>
      <c r="H63" s="45">
        <v>643766976.16000009</v>
      </c>
    </row>
    <row r="64" spans="1:8" x14ac:dyDescent="0.25">
      <c r="A64" t="str">
        <f t="shared" si="2"/>
        <v>870</v>
      </c>
      <c r="B64" t="s">
        <v>8</v>
      </c>
      <c r="C64" t="s">
        <v>7</v>
      </c>
      <c r="E64" s="45"/>
      <c r="F64" s="45"/>
      <c r="G64" s="45"/>
      <c r="H64" s="45"/>
    </row>
    <row r="65" spans="1:8" x14ac:dyDescent="0.25">
      <c r="A65" t="s">
        <v>28</v>
      </c>
      <c r="B65" t="s">
        <v>8</v>
      </c>
      <c r="C65" t="s">
        <v>8</v>
      </c>
      <c r="E65" s="45"/>
      <c r="F65" s="45"/>
      <c r="G65" s="45"/>
      <c r="H65" s="45"/>
    </row>
    <row r="66" spans="1:8" x14ac:dyDescent="0.25">
      <c r="A66" t="s">
        <v>28</v>
      </c>
      <c r="B66" t="s">
        <v>8</v>
      </c>
      <c r="C66" t="s">
        <v>9</v>
      </c>
      <c r="E66" s="45"/>
      <c r="F66" s="45"/>
      <c r="G66" s="45"/>
      <c r="H66" s="45"/>
    </row>
    <row r="67" spans="1:8" x14ac:dyDescent="0.25">
      <c r="B67" t="s">
        <v>9</v>
      </c>
      <c r="C67" t="s">
        <v>1</v>
      </c>
      <c r="E67" s="45"/>
      <c r="F67" s="45">
        <v>365719324.65000004</v>
      </c>
      <c r="G67" s="45">
        <v>756949760.08999991</v>
      </c>
      <c r="H67" s="45">
        <v>1122669084.74</v>
      </c>
    </row>
    <row r="68" spans="1:8" x14ac:dyDescent="0.25">
      <c r="B68" t="s">
        <v>9</v>
      </c>
      <c r="C68" t="s">
        <v>2</v>
      </c>
      <c r="E68" s="45"/>
      <c r="F68" s="45">
        <v>1029000</v>
      </c>
      <c r="G68" s="45"/>
      <c r="H68" s="45">
        <v>1029000</v>
      </c>
    </row>
    <row r="69" spans="1:8" x14ac:dyDescent="0.25">
      <c r="B69" t="s">
        <v>9</v>
      </c>
      <c r="C69" t="s">
        <v>3</v>
      </c>
      <c r="E69" s="45"/>
      <c r="F69" s="45"/>
      <c r="G69" s="45"/>
      <c r="H69" s="45"/>
    </row>
    <row r="70" spans="1:8" x14ac:dyDescent="0.25">
      <c r="B70" t="s">
        <v>9</v>
      </c>
      <c r="C70" t="s">
        <v>4</v>
      </c>
      <c r="E70" s="45"/>
      <c r="F70" s="45"/>
      <c r="G70" s="45"/>
      <c r="H70" s="45"/>
    </row>
    <row r="71" spans="1:8" x14ac:dyDescent="0.25">
      <c r="B71" t="s">
        <v>9</v>
      </c>
      <c r="C71" t="s">
        <v>5</v>
      </c>
      <c r="E71" s="45"/>
      <c r="F71" s="45"/>
      <c r="G71" s="45"/>
      <c r="H71" s="45"/>
    </row>
    <row r="72" spans="1:8" x14ac:dyDescent="0.25">
      <c r="B72" t="s">
        <v>9</v>
      </c>
      <c r="C72" t="s">
        <v>6</v>
      </c>
      <c r="E72" s="45">
        <v>323954539.61000001</v>
      </c>
      <c r="F72" s="45">
        <v>217129096.81999999</v>
      </c>
      <c r="G72" s="45">
        <v>102683339.73</v>
      </c>
      <c r="H72" s="45">
        <v>643766976.16000009</v>
      </c>
    </row>
    <row r="73" spans="1:8" x14ac:dyDescent="0.25">
      <c r="B73" t="s">
        <v>9</v>
      </c>
      <c r="C73" t="s">
        <v>7</v>
      </c>
      <c r="E73" s="45"/>
      <c r="F73" s="45"/>
      <c r="G73" s="45"/>
      <c r="H73" s="45"/>
    </row>
    <row r="74" spans="1:8" x14ac:dyDescent="0.25">
      <c r="B74" t="s">
        <v>9</v>
      </c>
      <c r="C74" t="s">
        <v>8</v>
      </c>
      <c r="E74" s="45"/>
      <c r="F74" s="45"/>
      <c r="G74" s="45"/>
      <c r="H74" s="45"/>
    </row>
    <row r="75" spans="1:8" x14ac:dyDescent="0.25">
      <c r="B75" t="s">
        <v>9</v>
      </c>
      <c r="C75" t="s">
        <v>9</v>
      </c>
      <c r="E75" s="45"/>
      <c r="F75" s="45"/>
      <c r="G75" s="45"/>
      <c r="H75" s="45"/>
    </row>
    <row r="76" spans="1:8" x14ac:dyDescent="0.25">
      <c r="B76" t="s">
        <v>10</v>
      </c>
      <c r="E76" s="45">
        <v>662797173.13999987</v>
      </c>
      <c r="F76" s="45">
        <v>1223683615.5</v>
      </c>
      <c r="G76" s="45">
        <v>1806675642.3200002</v>
      </c>
      <c r="H76" s="45">
        <v>3693156430.96</v>
      </c>
    </row>
    <row r="80" spans="1:8" x14ac:dyDescent="0.25">
      <c r="A80" s="3" t="s">
        <v>25</v>
      </c>
      <c r="E80" s="1">
        <f>+SUM(E28:E29)</f>
        <v>171.74</v>
      </c>
      <c r="F80" s="1">
        <f>+SUM(F28:F29)</f>
        <v>106.87</v>
      </c>
      <c r="G80" s="1">
        <f>+SUM(G28:G29)</f>
        <v>8591957.3499999996</v>
      </c>
      <c r="H80" s="1">
        <f>+SUM(H28:H29)</f>
        <v>8592235.959999999</v>
      </c>
    </row>
    <row r="81" spans="1:8" x14ac:dyDescent="0.25">
      <c r="A81" t="s">
        <v>26</v>
      </c>
      <c r="E81" s="1">
        <f>SUM(E30:E31)</f>
        <v>-276924</v>
      </c>
      <c r="F81" s="1">
        <f>SUM(F30:F31)</f>
        <v>1362911.74</v>
      </c>
      <c r="G81" s="1">
        <f>SUM(G30:G31)</f>
        <v>1943333.12</v>
      </c>
      <c r="H81" s="1">
        <f>SUM(H30:H31)</f>
        <v>3029320.8600000003</v>
      </c>
    </row>
    <row r="82" spans="1:8" x14ac:dyDescent="0.25">
      <c r="A82" t="s">
        <v>27</v>
      </c>
      <c r="E82">
        <f>SUMIF($A$48:$A$52,$A82,E$48:E$52)</f>
        <v>0</v>
      </c>
      <c r="F82">
        <f>SUMIF($A$48:$A$52,$A82,F$48:F$52)</f>
        <v>0</v>
      </c>
      <c r="G82">
        <f>SUMIF($A$48:$A$52,$A82,G$48:G$52)</f>
        <v>0</v>
      </c>
      <c r="H82">
        <f>SUMIF($A$48:$A$52,$A82,H$48:H$52)</f>
        <v>0</v>
      </c>
    </row>
    <row r="83" spans="1:8" x14ac:dyDescent="0.25">
      <c r="A83" t="s">
        <v>28</v>
      </c>
      <c r="E83">
        <f>SUMIF($A$65:$A$66,$A83,E$65:E$66)</f>
        <v>0</v>
      </c>
      <c r="F83">
        <f>SUMIF($A$65:$A$66,$A83,F$65:F$66)</f>
        <v>0</v>
      </c>
      <c r="G83">
        <f>SUMIF($A$65:$A$66,$A83,G$65:G$66)</f>
        <v>0</v>
      </c>
      <c r="H83">
        <f>SUMIF($A$65:$A$66,$A83,H$65:H$66)</f>
        <v>0</v>
      </c>
    </row>
    <row r="84" spans="1:8" x14ac:dyDescent="0.25">
      <c r="A84" s="4" t="s">
        <v>44</v>
      </c>
      <c r="E84">
        <f t="shared" ref="E84:H87" si="3">SUMIF($A$98:$A$189,$A84,G$98:G$189)</f>
        <v>1.17</v>
      </c>
      <c r="F84">
        <f t="shared" si="3"/>
        <v>6600.69</v>
      </c>
      <c r="G84">
        <f t="shared" si="3"/>
        <v>0</v>
      </c>
      <c r="H84">
        <f t="shared" si="3"/>
        <v>6601.86</v>
      </c>
    </row>
    <row r="85" spans="1:8" x14ac:dyDescent="0.25">
      <c r="A85" s="5" t="s">
        <v>45</v>
      </c>
      <c r="E85">
        <f t="shared" si="3"/>
        <v>0</v>
      </c>
      <c r="F85">
        <f t="shared" si="3"/>
        <v>0</v>
      </c>
      <c r="G85">
        <f t="shared" si="3"/>
        <v>0</v>
      </c>
      <c r="H85">
        <f t="shared" si="3"/>
        <v>0</v>
      </c>
    </row>
    <row r="86" spans="1:8" x14ac:dyDescent="0.25">
      <c r="A86" s="4" t="s">
        <v>46</v>
      </c>
      <c r="E86">
        <f t="shared" si="3"/>
        <v>576.03</v>
      </c>
      <c r="F86">
        <f t="shared" si="3"/>
        <v>928.22</v>
      </c>
      <c r="G86">
        <f t="shared" si="3"/>
        <v>0</v>
      </c>
      <c r="H86">
        <f t="shared" si="3"/>
        <v>1504.25</v>
      </c>
    </row>
    <row r="87" spans="1:8" x14ac:dyDescent="0.25">
      <c r="A87" s="5" t="s">
        <v>47</v>
      </c>
      <c r="E87">
        <f t="shared" si="3"/>
        <v>0</v>
      </c>
      <c r="F87">
        <f t="shared" si="3"/>
        <v>0</v>
      </c>
      <c r="G87">
        <f t="shared" si="3"/>
        <v>0</v>
      </c>
      <c r="H87">
        <f t="shared" si="3"/>
        <v>0</v>
      </c>
    </row>
    <row r="88" spans="1:8" x14ac:dyDescent="0.25">
      <c r="A88" s="5" t="s">
        <v>96</v>
      </c>
      <c r="E88" s="7">
        <f>+E45-E38</f>
        <v>0</v>
      </c>
      <c r="F88" s="7">
        <f t="shared" ref="F88:H88" si="4">+F45-F38</f>
        <v>0</v>
      </c>
      <c r="G88" s="7">
        <f t="shared" si="4"/>
        <v>0</v>
      </c>
      <c r="H88" s="7">
        <f t="shared" si="4"/>
        <v>0</v>
      </c>
    </row>
    <row r="89" spans="1:8" x14ac:dyDescent="0.25">
      <c r="A89" s="5" t="s">
        <v>97</v>
      </c>
      <c r="E89" s="7">
        <f>+E47-E40</f>
        <v>0</v>
      </c>
      <c r="F89" s="7">
        <f t="shared" ref="F89:H89" si="5">+F47-F40</f>
        <v>0</v>
      </c>
      <c r="G89" s="7">
        <f t="shared" si="5"/>
        <v>0</v>
      </c>
      <c r="H89" s="7">
        <f t="shared" si="5"/>
        <v>0</v>
      </c>
    </row>
    <row r="90" spans="1:8" x14ac:dyDescent="0.25">
      <c r="A90" s="5"/>
    </row>
    <row r="91" spans="1:8" x14ac:dyDescent="0.25">
      <c r="A91" s="5"/>
    </row>
    <row r="92" spans="1:8" x14ac:dyDescent="0.25">
      <c r="C92" s="2" t="s">
        <v>11</v>
      </c>
      <c r="D92" t="s" vm="1">
        <v>16</v>
      </c>
    </row>
    <row r="93" spans="1:8" x14ac:dyDescent="0.25">
      <c r="C93" s="2" t="s">
        <v>12</v>
      </c>
      <c r="D93" t="s" vm="2">
        <v>17</v>
      </c>
    </row>
    <row r="94" spans="1:8" x14ac:dyDescent="0.25">
      <c r="C94" s="2" t="s">
        <v>18</v>
      </c>
      <c r="D94" t="s" vm="3">
        <v>19</v>
      </c>
    </row>
    <row r="96" spans="1:8" x14ac:dyDescent="0.25">
      <c r="C96" s="2" t="s">
        <v>0</v>
      </c>
      <c r="G96" s="2" t="s">
        <v>20</v>
      </c>
    </row>
    <row r="97" spans="1:10" x14ac:dyDescent="0.25">
      <c r="C97" s="2" t="s">
        <v>21</v>
      </c>
      <c r="D97" s="2" t="s">
        <v>22</v>
      </c>
      <c r="E97" s="2" t="s">
        <v>24</v>
      </c>
      <c r="F97" s="2" t="s">
        <v>34</v>
      </c>
      <c r="G97" t="s">
        <v>15</v>
      </c>
      <c r="H97" t="s">
        <v>13</v>
      </c>
      <c r="I97" t="s">
        <v>14</v>
      </c>
      <c r="J97" t="s">
        <v>10</v>
      </c>
    </row>
    <row r="98" spans="1:10" x14ac:dyDescent="0.25">
      <c r="A98" t="e">
        <f>VLOOKUP($B98,auxiliar!$D$6:$E$53,2,FALSE)</f>
        <v>#N/A</v>
      </c>
      <c r="B98" t="str">
        <f>C98&amp;D98&amp;E98&amp;"."&amp;F98</f>
        <v>420.00</v>
      </c>
      <c r="C98" t="s">
        <v>4</v>
      </c>
      <c r="D98" t="s">
        <v>2</v>
      </c>
      <c r="E98" t="s">
        <v>23</v>
      </c>
      <c r="F98" t="s">
        <v>35</v>
      </c>
      <c r="G98" s="1"/>
      <c r="H98" s="1"/>
      <c r="I98" s="1"/>
      <c r="J98" s="1"/>
    </row>
    <row r="99" spans="1:10" x14ac:dyDescent="0.25">
      <c r="A99" t="e">
        <f>VLOOKUP($B99,auxiliar!$D$6:$E$53,2,FALSE)</f>
        <v>#N/A</v>
      </c>
      <c r="B99" t="str">
        <f t="shared" ref="B99:B162" si="6">C99&amp;D99&amp;E99&amp;"."&amp;F99</f>
        <v>421.00</v>
      </c>
      <c r="C99" t="s">
        <v>4</v>
      </c>
      <c r="D99" t="s">
        <v>2</v>
      </c>
      <c r="E99" t="s">
        <v>1</v>
      </c>
      <c r="F99" t="s">
        <v>35</v>
      </c>
      <c r="G99" s="1"/>
      <c r="H99" s="1"/>
      <c r="I99" s="1"/>
      <c r="J99" s="1"/>
    </row>
    <row r="100" spans="1:10" x14ac:dyDescent="0.25">
      <c r="A100" t="str">
        <f>VLOOKUP($B100,auxiliar!$D$6:$E$53,2,FALSE)</f>
        <v xml:space="preserve">       Cargos por diferencia de cambio</v>
      </c>
      <c r="B100" t="str">
        <f t="shared" si="6"/>
        <v>421.01</v>
      </c>
      <c r="C100" t="s">
        <v>4</v>
      </c>
      <c r="D100" t="s">
        <v>2</v>
      </c>
      <c r="E100" t="s">
        <v>1</v>
      </c>
      <c r="F100" t="s">
        <v>36</v>
      </c>
      <c r="G100" s="1"/>
      <c r="H100" s="1"/>
      <c r="I100" s="1"/>
      <c r="J100" s="1"/>
    </row>
    <row r="101" spans="1:10" x14ac:dyDescent="0.25">
      <c r="A101" t="str">
        <f>VLOOKUP($B101,auxiliar!$D$6:$E$53,2,FALSE)</f>
        <v xml:space="preserve">       Cargos por mantenimiento de valor</v>
      </c>
      <c r="B101" t="str">
        <f t="shared" si="6"/>
        <v>421.02</v>
      </c>
      <c r="C101" t="s">
        <v>4</v>
      </c>
      <c r="D101" t="s">
        <v>2</v>
      </c>
      <c r="E101" t="s">
        <v>1</v>
      </c>
      <c r="F101" t="s">
        <v>37</v>
      </c>
      <c r="G101" s="1"/>
      <c r="H101" s="1"/>
      <c r="I101" s="1"/>
      <c r="J101" s="1"/>
    </row>
    <row r="102" spans="1:10" x14ac:dyDescent="0.25">
      <c r="A102" t="str">
        <f>VLOOKUP($B102,auxiliar!$D$6:$E$53,2,FALSE)</f>
        <v xml:space="preserve">       Cargos por mantenimiento de valor</v>
      </c>
      <c r="B102" t="str">
        <f t="shared" si="6"/>
        <v>421.03</v>
      </c>
      <c r="C102" t="s">
        <v>4</v>
      </c>
      <c r="D102" t="s">
        <v>2</v>
      </c>
      <c r="E102" t="s">
        <v>1</v>
      </c>
      <c r="F102" t="s">
        <v>38</v>
      </c>
      <c r="G102" s="1"/>
      <c r="H102" s="1"/>
      <c r="I102" s="1"/>
      <c r="J102" s="1"/>
    </row>
    <row r="103" spans="1:10" x14ac:dyDescent="0.25">
      <c r="A103" t="e">
        <f>VLOOKUP($B103,auxiliar!$D$6:$E$53,2,FALSE)</f>
        <v>#N/A</v>
      </c>
      <c r="B103" t="str">
        <f t="shared" si="6"/>
        <v>422.00</v>
      </c>
      <c r="C103" t="s">
        <v>4</v>
      </c>
      <c r="D103" t="s">
        <v>2</v>
      </c>
      <c r="E103" t="s">
        <v>2</v>
      </c>
      <c r="F103" t="s">
        <v>35</v>
      </c>
      <c r="G103" s="1"/>
      <c r="H103" s="1"/>
      <c r="I103" s="1"/>
      <c r="J103" s="1"/>
    </row>
    <row r="104" spans="1:10" x14ac:dyDescent="0.25">
      <c r="A104" t="str">
        <f>VLOOKUP($B104,auxiliar!$D$6:$E$53,2,FALSE)</f>
        <v xml:space="preserve">       Cargos por diferencia de cambio</v>
      </c>
      <c r="B104" t="str">
        <f t="shared" si="6"/>
        <v>422.01</v>
      </c>
      <c r="C104" t="s">
        <v>4</v>
      </c>
      <c r="D104" t="s">
        <v>2</v>
      </c>
      <c r="E104" t="s">
        <v>2</v>
      </c>
      <c r="F104" t="s">
        <v>36</v>
      </c>
      <c r="G104" s="1"/>
      <c r="H104" s="1"/>
      <c r="I104" s="1"/>
      <c r="J104" s="1"/>
    </row>
    <row r="105" spans="1:10" x14ac:dyDescent="0.25">
      <c r="A105" t="str">
        <f>VLOOKUP($B105,auxiliar!$D$6:$E$53,2,FALSE)</f>
        <v xml:space="preserve">       Cargos por mantenimiento de valor</v>
      </c>
      <c r="B105" t="str">
        <f t="shared" si="6"/>
        <v>422.02</v>
      </c>
      <c r="C105" t="s">
        <v>4</v>
      </c>
      <c r="D105" t="s">
        <v>2</v>
      </c>
      <c r="E105" t="s">
        <v>2</v>
      </c>
      <c r="F105" t="s">
        <v>37</v>
      </c>
      <c r="G105" s="1"/>
      <c r="H105" s="1"/>
      <c r="I105" s="1"/>
      <c r="J105" s="1"/>
    </row>
    <row r="106" spans="1:10" x14ac:dyDescent="0.25">
      <c r="A106" t="str">
        <f>VLOOKUP($B106,auxiliar!$D$6:$E$53,2,FALSE)</f>
        <v xml:space="preserve">       Cargos por mantenimiento de valor</v>
      </c>
      <c r="B106" t="str">
        <f t="shared" si="6"/>
        <v>422.03</v>
      </c>
      <c r="C106" t="s">
        <v>4</v>
      </c>
      <c r="D106" t="s">
        <v>2</v>
      </c>
      <c r="E106" t="s">
        <v>2</v>
      </c>
      <c r="F106" t="s">
        <v>38</v>
      </c>
      <c r="G106" s="1"/>
      <c r="H106" s="1"/>
      <c r="I106" s="1"/>
      <c r="J106" s="1"/>
    </row>
    <row r="107" spans="1:10" x14ac:dyDescent="0.25">
      <c r="A107" t="e">
        <f>VLOOKUP($B107,auxiliar!$D$6:$E$53,2,FALSE)</f>
        <v>#N/A</v>
      </c>
      <c r="B107" t="str">
        <f t="shared" si="6"/>
        <v>423.00</v>
      </c>
      <c r="C107" t="s">
        <v>4</v>
      </c>
      <c r="D107" t="s">
        <v>2</v>
      </c>
      <c r="E107" t="s">
        <v>3</v>
      </c>
      <c r="F107" t="s">
        <v>35</v>
      </c>
      <c r="G107" s="1"/>
      <c r="H107" s="1"/>
      <c r="I107" s="1"/>
      <c r="J107" s="1"/>
    </row>
    <row r="108" spans="1:10" x14ac:dyDescent="0.25">
      <c r="A108" t="str">
        <f>VLOOKUP($B108,auxiliar!$D$6:$E$53,2,FALSE)</f>
        <v xml:space="preserve">       Cargos por diferencia de cambio</v>
      </c>
      <c r="B108" t="str">
        <f t="shared" si="6"/>
        <v>423.01</v>
      </c>
      <c r="C108" t="s">
        <v>4</v>
      </c>
      <c r="D108" t="s">
        <v>2</v>
      </c>
      <c r="E108" t="s">
        <v>3</v>
      </c>
      <c r="F108" t="s">
        <v>36</v>
      </c>
      <c r="G108" s="1"/>
      <c r="H108" s="1"/>
      <c r="I108" s="1"/>
      <c r="J108" s="1"/>
    </row>
    <row r="109" spans="1:10" x14ac:dyDescent="0.25">
      <c r="A109" t="str">
        <f>VLOOKUP($B109,auxiliar!$D$6:$E$53,2,FALSE)</f>
        <v xml:space="preserve">       Cargos por mantenimiento de valor</v>
      </c>
      <c r="B109" t="str">
        <f t="shared" si="6"/>
        <v>423.02</v>
      </c>
      <c r="C109" t="s">
        <v>4</v>
      </c>
      <c r="D109" t="s">
        <v>2</v>
      </c>
      <c r="E109" t="s">
        <v>3</v>
      </c>
      <c r="F109" t="s">
        <v>37</v>
      </c>
      <c r="G109" s="1"/>
      <c r="H109" s="1"/>
      <c r="I109" s="1"/>
      <c r="J109" s="1"/>
    </row>
    <row r="110" spans="1:10" x14ac:dyDescent="0.25">
      <c r="A110" t="str">
        <f>VLOOKUP($B110,auxiliar!$D$6:$E$53,2,FALSE)</f>
        <v xml:space="preserve">       Cargos por mantenimiento de valor</v>
      </c>
      <c r="B110" t="str">
        <f t="shared" si="6"/>
        <v>423.03</v>
      </c>
      <c r="C110" t="s">
        <v>4</v>
      </c>
      <c r="D110" t="s">
        <v>2</v>
      </c>
      <c r="E110" t="s">
        <v>3</v>
      </c>
      <c r="F110" t="s">
        <v>38</v>
      </c>
      <c r="G110" s="1"/>
      <c r="H110" s="1"/>
      <c r="I110" s="1"/>
      <c r="J110" s="1"/>
    </row>
    <row r="111" spans="1:10" x14ac:dyDescent="0.25">
      <c r="A111" t="e">
        <f>VLOOKUP($B111,auxiliar!$D$6:$E$53,2,FALSE)</f>
        <v>#N/A</v>
      </c>
      <c r="B111" t="str">
        <f t="shared" si="6"/>
        <v>424.00</v>
      </c>
      <c r="C111" t="s">
        <v>4</v>
      </c>
      <c r="D111" t="s">
        <v>2</v>
      </c>
      <c r="E111" t="s">
        <v>4</v>
      </c>
      <c r="F111" t="s">
        <v>35</v>
      </c>
      <c r="G111" s="1"/>
      <c r="H111" s="1"/>
      <c r="I111" s="1"/>
      <c r="J111" s="1"/>
    </row>
    <row r="112" spans="1:10" x14ac:dyDescent="0.25">
      <c r="A112" t="str">
        <f>VLOOKUP($B112,auxiliar!$D$6:$E$53,2,FALSE)</f>
        <v xml:space="preserve">       Cargos por diferencia de cambio</v>
      </c>
      <c r="B112" t="str">
        <f t="shared" si="6"/>
        <v>424.01</v>
      </c>
      <c r="C112" t="s">
        <v>4</v>
      </c>
      <c r="D112" t="s">
        <v>2</v>
      </c>
      <c r="E112" t="s">
        <v>4</v>
      </c>
      <c r="F112" t="s">
        <v>36</v>
      </c>
      <c r="G112" s="1">
        <v>576.03</v>
      </c>
      <c r="H112" s="1">
        <v>928.22</v>
      </c>
      <c r="I112" s="1"/>
      <c r="J112" s="1">
        <v>1504.25</v>
      </c>
    </row>
    <row r="113" spans="1:10" x14ac:dyDescent="0.25">
      <c r="A113" t="str">
        <f>VLOOKUP($B113,auxiliar!$D$6:$E$53,2,FALSE)</f>
        <v xml:space="preserve">       Cargos por diferencia de cambio</v>
      </c>
      <c r="B113" t="str">
        <f t="shared" si="6"/>
        <v>424.02</v>
      </c>
      <c r="C113" t="s">
        <v>4</v>
      </c>
      <c r="D113" t="s">
        <v>2</v>
      </c>
      <c r="E113" t="s">
        <v>4</v>
      </c>
      <c r="F113" t="s">
        <v>37</v>
      </c>
      <c r="G113" s="1"/>
      <c r="H113" s="1"/>
      <c r="I113" s="1"/>
      <c r="J113" s="1"/>
    </row>
    <row r="114" spans="1:10" x14ac:dyDescent="0.25">
      <c r="A114" t="str">
        <f>VLOOKUP($B114,auxiliar!$D$6:$E$53,2,FALSE)</f>
        <v xml:space="preserve">       Cargos por mantenimiento de valor</v>
      </c>
      <c r="B114" t="str">
        <f t="shared" si="6"/>
        <v>424.03</v>
      </c>
      <c r="C114" t="s">
        <v>4</v>
      </c>
      <c r="D114" t="s">
        <v>2</v>
      </c>
      <c r="E114" t="s">
        <v>4</v>
      </c>
      <c r="F114" t="s">
        <v>38</v>
      </c>
      <c r="G114" s="1"/>
      <c r="H114" s="1"/>
      <c r="I114" s="1"/>
      <c r="J114" s="1"/>
    </row>
    <row r="115" spans="1:10" x14ac:dyDescent="0.25">
      <c r="A115" t="str">
        <f>VLOOKUP($B115,auxiliar!$D$6:$E$53,2,FALSE)</f>
        <v xml:space="preserve">       Cargos por mantenimiento de valor</v>
      </c>
      <c r="B115" t="str">
        <f t="shared" si="6"/>
        <v>424.04</v>
      </c>
      <c r="C115" t="s">
        <v>4</v>
      </c>
      <c r="D115" t="s">
        <v>2</v>
      </c>
      <c r="E115" t="s">
        <v>4</v>
      </c>
      <c r="F115" t="s">
        <v>39</v>
      </c>
      <c r="G115" s="1"/>
      <c r="H115" s="1"/>
      <c r="I115" s="1"/>
      <c r="J115" s="1"/>
    </row>
    <row r="116" spans="1:10" x14ac:dyDescent="0.25">
      <c r="A116" t="str">
        <f>VLOOKUP($B116,auxiliar!$D$6:$E$53,2,FALSE)</f>
        <v xml:space="preserve">       Cargos por mantenimiento de valor</v>
      </c>
      <c r="B116" t="str">
        <f t="shared" si="6"/>
        <v>424.05</v>
      </c>
      <c r="C116" t="s">
        <v>4</v>
      </c>
      <c r="D116" t="s">
        <v>2</v>
      </c>
      <c r="E116" t="s">
        <v>4</v>
      </c>
      <c r="F116" t="s">
        <v>40</v>
      </c>
      <c r="G116" s="1"/>
      <c r="H116" s="1"/>
      <c r="I116" s="1"/>
      <c r="J116" s="1"/>
    </row>
    <row r="117" spans="1:10" x14ac:dyDescent="0.25">
      <c r="A117" t="str">
        <f>VLOOKUP($B117,auxiliar!$D$6:$E$53,2,FALSE)</f>
        <v xml:space="preserve">       Cargos por mantenimiento de valor</v>
      </c>
      <c r="B117" t="str">
        <f t="shared" si="6"/>
        <v>424.06</v>
      </c>
      <c r="C117" t="s">
        <v>4</v>
      </c>
      <c r="D117" t="s">
        <v>2</v>
      </c>
      <c r="E117" t="s">
        <v>4</v>
      </c>
      <c r="F117" t="s">
        <v>41</v>
      </c>
      <c r="G117" s="1"/>
      <c r="H117" s="1"/>
      <c r="I117" s="1"/>
      <c r="J117" s="1"/>
    </row>
    <row r="118" spans="1:10" x14ac:dyDescent="0.25">
      <c r="A118" t="e">
        <f>VLOOKUP($B118,auxiliar!$D$6:$E$53,2,FALSE)</f>
        <v>#N/A</v>
      </c>
      <c r="B118" t="str">
        <f t="shared" si="6"/>
        <v>425.00</v>
      </c>
      <c r="C118" t="s">
        <v>4</v>
      </c>
      <c r="D118" t="s">
        <v>2</v>
      </c>
      <c r="E118" t="s">
        <v>5</v>
      </c>
      <c r="F118" t="s">
        <v>35</v>
      </c>
      <c r="G118" s="1"/>
      <c r="H118" s="1"/>
      <c r="I118" s="1"/>
      <c r="J118" s="1"/>
    </row>
    <row r="119" spans="1:10" x14ac:dyDescent="0.25">
      <c r="A119" t="str">
        <f>VLOOKUP($B119,auxiliar!$D$6:$E$53,2,FALSE)</f>
        <v xml:space="preserve">       Cargos por diferencia de cambio</v>
      </c>
      <c r="B119" t="str">
        <f t="shared" si="6"/>
        <v>425.01</v>
      </c>
      <c r="C119" t="s">
        <v>4</v>
      </c>
      <c r="D119" t="s">
        <v>2</v>
      </c>
      <c r="E119" t="s">
        <v>5</v>
      </c>
      <c r="F119" t="s">
        <v>36</v>
      </c>
      <c r="G119" s="1"/>
      <c r="H119" s="1"/>
      <c r="I119" s="1"/>
      <c r="J119" s="1"/>
    </row>
    <row r="120" spans="1:10" x14ac:dyDescent="0.25">
      <c r="A120" t="str">
        <f>VLOOKUP($B120,auxiliar!$D$6:$E$53,2,FALSE)</f>
        <v xml:space="preserve">       Cargos por mantenimiento de valor</v>
      </c>
      <c r="B120" t="str">
        <f t="shared" si="6"/>
        <v>425.02</v>
      </c>
      <c r="C120" t="s">
        <v>4</v>
      </c>
      <c r="D120" t="s">
        <v>2</v>
      </c>
      <c r="E120" t="s">
        <v>5</v>
      </c>
      <c r="F120" t="s">
        <v>37</v>
      </c>
      <c r="G120" s="1"/>
      <c r="H120" s="1"/>
      <c r="I120" s="1"/>
      <c r="J120" s="1"/>
    </row>
    <row r="121" spans="1:10" x14ac:dyDescent="0.25">
      <c r="A121" t="str">
        <f>VLOOKUP($B121,auxiliar!$D$6:$E$53,2,FALSE)</f>
        <v xml:space="preserve">       Cargos por mantenimiento de valor</v>
      </c>
      <c r="B121" t="str">
        <f t="shared" si="6"/>
        <v>425.03</v>
      </c>
      <c r="C121" t="s">
        <v>4</v>
      </c>
      <c r="D121" t="s">
        <v>2</v>
      </c>
      <c r="E121" t="s">
        <v>5</v>
      </c>
      <c r="F121" t="s">
        <v>38</v>
      </c>
      <c r="G121" s="1"/>
      <c r="H121" s="1"/>
      <c r="I121" s="1"/>
      <c r="J121" s="1"/>
    </row>
    <row r="122" spans="1:10" x14ac:dyDescent="0.25">
      <c r="A122" t="e">
        <f>VLOOKUP($B122,auxiliar!$D$6:$E$53,2,FALSE)</f>
        <v>#N/A</v>
      </c>
      <c r="B122" t="str">
        <f t="shared" si="6"/>
        <v>426.00</v>
      </c>
      <c r="C122" t="s">
        <v>4</v>
      </c>
      <c r="D122" t="s">
        <v>2</v>
      </c>
      <c r="E122" t="s">
        <v>6</v>
      </c>
      <c r="F122" t="s">
        <v>35</v>
      </c>
      <c r="G122" s="1"/>
      <c r="H122" s="1"/>
      <c r="I122" s="1"/>
      <c r="J122" s="1"/>
    </row>
    <row r="123" spans="1:10" x14ac:dyDescent="0.25">
      <c r="A123" t="str">
        <f>VLOOKUP($B123,auxiliar!$D$6:$E$53,2,FALSE)</f>
        <v xml:space="preserve">       Cargos por diferencia de cambio</v>
      </c>
      <c r="B123" t="str">
        <f t="shared" si="6"/>
        <v>426.01</v>
      </c>
      <c r="C123" t="s">
        <v>4</v>
      </c>
      <c r="D123" t="s">
        <v>2</v>
      </c>
      <c r="E123" t="s">
        <v>6</v>
      </c>
      <c r="F123" t="s">
        <v>36</v>
      </c>
      <c r="G123" s="1"/>
      <c r="H123" s="1"/>
      <c r="I123" s="1"/>
      <c r="J123" s="1"/>
    </row>
    <row r="124" spans="1:10" x14ac:dyDescent="0.25">
      <c r="A124" t="str">
        <f>VLOOKUP($B124,auxiliar!$D$6:$E$53,2,FALSE)</f>
        <v xml:space="preserve">       Cargos por mantenimiento de valor</v>
      </c>
      <c r="B124" t="str">
        <f t="shared" si="6"/>
        <v>426.02</v>
      </c>
      <c r="C124" t="s">
        <v>4</v>
      </c>
      <c r="D124" t="s">
        <v>2</v>
      </c>
      <c r="E124" t="s">
        <v>6</v>
      </c>
      <c r="F124" t="s">
        <v>37</v>
      </c>
      <c r="G124" s="1"/>
      <c r="H124" s="1"/>
      <c r="I124" s="1"/>
      <c r="J124" s="1"/>
    </row>
    <row r="125" spans="1:10" x14ac:dyDescent="0.25">
      <c r="A125" t="str">
        <f>VLOOKUP($B125,auxiliar!$D$6:$E$53,2,FALSE)</f>
        <v xml:space="preserve">       Cargos por mantenimiento de valor</v>
      </c>
      <c r="B125" t="str">
        <f t="shared" si="6"/>
        <v>426.03</v>
      </c>
      <c r="C125" t="s">
        <v>4</v>
      </c>
      <c r="D125" t="s">
        <v>2</v>
      </c>
      <c r="E125" t="s">
        <v>6</v>
      </c>
      <c r="F125" t="s">
        <v>38</v>
      </c>
      <c r="G125" s="1"/>
      <c r="H125" s="1"/>
      <c r="I125" s="1"/>
      <c r="J125" s="1"/>
    </row>
    <row r="126" spans="1:10" x14ac:dyDescent="0.25">
      <c r="A126" t="e">
        <f>VLOOKUP($B126,auxiliar!$D$6:$E$53,2,FALSE)</f>
        <v>#N/A</v>
      </c>
      <c r="B126" t="str">
        <f t="shared" si="6"/>
        <v>427.00</v>
      </c>
      <c r="C126" t="s">
        <v>4</v>
      </c>
      <c r="D126" t="s">
        <v>2</v>
      </c>
      <c r="E126" t="s">
        <v>7</v>
      </c>
      <c r="F126" t="s">
        <v>35</v>
      </c>
      <c r="G126" s="1"/>
      <c r="H126" s="1"/>
      <c r="I126" s="1"/>
      <c r="J126" s="1"/>
    </row>
    <row r="127" spans="1:10" x14ac:dyDescent="0.25">
      <c r="A127" t="str">
        <f>VLOOKUP($B127,auxiliar!$D$6:$E$53,2,FALSE)</f>
        <v xml:space="preserve">       Cargos por diferencia de cambio</v>
      </c>
      <c r="B127" t="str">
        <f t="shared" si="6"/>
        <v>427.01</v>
      </c>
      <c r="C127" t="s">
        <v>4</v>
      </c>
      <c r="D127" t="s">
        <v>2</v>
      </c>
      <c r="E127" t="s">
        <v>7</v>
      </c>
      <c r="F127" t="s">
        <v>36</v>
      </c>
      <c r="G127" s="1"/>
      <c r="H127" s="1"/>
      <c r="I127" s="1"/>
      <c r="J127" s="1"/>
    </row>
    <row r="128" spans="1:10" x14ac:dyDescent="0.25">
      <c r="A128" t="str">
        <f>VLOOKUP($B128,auxiliar!$D$6:$E$53,2,FALSE)</f>
        <v xml:space="preserve">       Cargos por mantenimiento de valor</v>
      </c>
      <c r="B128" t="str">
        <f t="shared" si="6"/>
        <v>427.02</v>
      </c>
      <c r="C128" t="s">
        <v>4</v>
      </c>
      <c r="D128" t="s">
        <v>2</v>
      </c>
      <c r="E128" t="s">
        <v>7</v>
      </c>
      <c r="F128" t="s">
        <v>37</v>
      </c>
      <c r="G128" s="1"/>
      <c r="H128" s="1"/>
      <c r="I128" s="1"/>
      <c r="J128" s="1"/>
    </row>
    <row r="129" spans="1:10" x14ac:dyDescent="0.25">
      <c r="A129" t="str">
        <f>VLOOKUP($B129,auxiliar!$D$6:$E$53,2,FALSE)</f>
        <v xml:space="preserve">       Cargos por mantenimiento de valor</v>
      </c>
      <c r="B129" t="str">
        <f t="shared" si="6"/>
        <v>427.03</v>
      </c>
      <c r="C129" t="s">
        <v>4</v>
      </c>
      <c r="D129" t="s">
        <v>2</v>
      </c>
      <c r="E129" t="s">
        <v>7</v>
      </c>
      <c r="F129" t="s">
        <v>38</v>
      </c>
      <c r="G129" s="1"/>
      <c r="H129" s="1"/>
      <c r="I129" s="1"/>
      <c r="J129" s="1"/>
    </row>
    <row r="130" spans="1:10" x14ac:dyDescent="0.25">
      <c r="A130" t="e">
        <f>VLOOKUP($B130,auxiliar!$D$6:$E$53,2,FALSE)</f>
        <v>#N/A</v>
      </c>
      <c r="B130" t="str">
        <f t="shared" si="6"/>
        <v>428.00</v>
      </c>
      <c r="C130" t="s">
        <v>4</v>
      </c>
      <c r="D130" t="s">
        <v>2</v>
      </c>
      <c r="E130" t="s">
        <v>8</v>
      </c>
      <c r="F130" t="s">
        <v>35</v>
      </c>
      <c r="G130" s="1"/>
      <c r="H130" s="1"/>
      <c r="I130" s="1"/>
      <c r="J130" s="1"/>
    </row>
    <row r="131" spans="1:10" x14ac:dyDescent="0.25">
      <c r="A131" t="str">
        <f>VLOOKUP($B131,auxiliar!$D$6:$E$53,2,FALSE)</f>
        <v xml:space="preserve">       Cargos por diferencia de cambio</v>
      </c>
      <c r="B131" t="str">
        <f t="shared" si="6"/>
        <v>428.01</v>
      </c>
      <c r="C131" t="s">
        <v>4</v>
      </c>
      <c r="D131" t="s">
        <v>2</v>
      </c>
      <c r="E131" t="s">
        <v>8</v>
      </c>
      <c r="F131" t="s">
        <v>36</v>
      </c>
      <c r="G131" s="1"/>
      <c r="H131" s="1"/>
      <c r="I131" s="1"/>
      <c r="J131" s="1"/>
    </row>
    <row r="132" spans="1:10" x14ac:dyDescent="0.25">
      <c r="A132" t="str">
        <f>VLOOKUP($B132,auxiliar!$D$6:$E$53,2,FALSE)</f>
        <v xml:space="preserve">       Cargos por mantenimiento de valor</v>
      </c>
      <c r="B132" t="str">
        <f t="shared" si="6"/>
        <v>428.02</v>
      </c>
      <c r="C132" t="s">
        <v>4</v>
      </c>
      <c r="D132" t="s">
        <v>2</v>
      </c>
      <c r="E132" t="s">
        <v>8</v>
      </c>
      <c r="F132" t="s">
        <v>37</v>
      </c>
      <c r="G132" s="1"/>
      <c r="H132" s="1"/>
      <c r="I132" s="1"/>
      <c r="J132" s="1"/>
    </row>
    <row r="133" spans="1:10" x14ac:dyDescent="0.25">
      <c r="A133" t="str">
        <f>VLOOKUP($B133,auxiliar!$D$6:$E$53,2,FALSE)</f>
        <v xml:space="preserve">       Cargos por mantenimiento de valor</v>
      </c>
      <c r="B133" t="str">
        <f t="shared" si="6"/>
        <v>428.03</v>
      </c>
      <c r="C133" t="s">
        <v>4</v>
      </c>
      <c r="D133" t="s">
        <v>2</v>
      </c>
      <c r="E133" t="s">
        <v>8</v>
      </c>
      <c r="F133" t="s">
        <v>38</v>
      </c>
      <c r="G133" s="1"/>
      <c r="H133" s="1"/>
      <c r="I133" s="1"/>
      <c r="J133" s="1"/>
    </row>
    <row r="134" spans="1:10" x14ac:dyDescent="0.25">
      <c r="A134" t="e">
        <f>VLOOKUP($B134,auxiliar!$D$6:$E$53,2,FALSE)</f>
        <v>#N/A</v>
      </c>
      <c r="B134" t="str">
        <f t="shared" si="6"/>
        <v>428.04</v>
      </c>
      <c r="C134" t="s">
        <v>4</v>
      </c>
      <c r="D134" t="s">
        <v>2</v>
      </c>
      <c r="E134" t="s">
        <v>8</v>
      </c>
      <c r="F134" t="s">
        <v>39</v>
      </c>
      <c r="G134" s="1"/>
      <c r="H134" s="1"/>
      <c r="I134" s="1"/>
      <c r="J134" s="1"/>
    </row>
    <row r="135" spans="1:10" x14ac:dyDescent="0.25">
      <c r="A135" t="e">
        <f>VLOOKUP($B135,auxiliar!$D$6:$E$53,2,FALSE)</f>
        <v>#N/A</v>
      </c>
      <c r="B135" t="str">
        <f t="shared" si="6"/>
        <v>428.05</v>
      </c>
      <c r="C135" t="s">
        <v>4</v>
      </c>
      <c r="D135" t="s">
        <v>2</v>
      </c>
      <c r="E135" t="s">
        <v>8</v>
      </c>
      <c r="F135" t="s">
        <v>40</v>
      </c>
      <c r="G135" s="1"/>
      <c r="H135" s="1"/>
      <c r="I135" s="1"/>
      <c r="J135" s="1"/>
    </row>
    <row r="136" spans="1:10" x14ac:dyDescent="0.25">
      <c r="A136" t="e">
        <f>VLOOKUP($B136,auxiliar!$D$6:$E$53,2,FALSE)</f>
        <v>#N/A</v>
      </c>
      <c r="B136" t="str">
        <f t="shared" si="6"/>
        <v>429.00</v>
      </c>
      <c r="C136" t="s">
        <v>4</v>
      </c>
      <c r="D136" t="s">
        <v>2</v>
      </c>
      <c r="E136" t="s">
        <v>9</v>
      </c>
      <c r="F136" t="s">
        <v>35</v>
      </c>
      <c r="G136" s="1"/>
      <c r="H136" s="1"/>
      <c r="I136" s="1"/>
      <c r="J136" s="1"/>
    </row>
    <row r="137" spans="1:10" x14ac:dyDescent="0.25">
      <c r="A137" t="e">
        <f>VLOOKUP($B137,auxiliar!$D$6:$E$53,2,FALSE)</f>
        <v>#N/A</v>
      </c>
      <c r="B137" t="str">
        <f t="shared" si="6"/>
        <v>429.01</v>
      </c>
      <c r="C137" t="s">
        <v>4</v>
      </c>
      <c r="D137" t="s">
        <v>2</v>
      </c>
      <c r="E137" t="s">
        <v>9</v>
      </c>
      <c r="F137" t="s">
        <v>36</v>
      </c>
      <c r="G137" s="1"/>
      <c r="H137" s="1"/>
      <c r="I137" s="1"/>
      <c r="J137" s="1"/>
    </row>
    <row r="138" spans="1:10" x14ac:dyDescent="0.25">
      <c r="A138" t="e">
        <f>VLOOKUP($B138,auxiliar!$D$6:$E$53,2,FALSE)</f>
        <v>#N/A</v>
      </c>
      <c r="B138" t="str">
        <f t="shared" si="6"/>
        <v>429.02</v>
      </c>
      <c r="C138" t="s">
        <v>4</v>
      </c>
      <c r="D138" t="s">
        <v>2</v>
      </c>
      <c r="E138" t="s">
        <v>9</v>
      </c>
      <c r="F138" t="s">
        <v>37</v>
      </c>
      <c r="G138" s="1"/>
      <c r="H138" s="1"/>
      <c r="I138" s="1"/>
      <c r="J138" s="1"/>
    </row>
    <row r="139" spans="1:10" x14ac:dyDescent="0.25">
      <c r="A139" t="e">
        <f>VLOOKUP($B139,auxiliar!$D$6:$E$53,2,FALSE)</f>
        <v>#N/A</v>
      </c>
      <c r="B139" t="str">
        <f t="shared" si="6"/>
        <v>429.03</v>
      </c>
      <c r="C139" t="s">
        <v>4</v>
      </c>
      <c r="D139" t="s">
        <v>2</v>
      </c>
      <c r="E139" t="s">
        <v>9</v>
      </c>
      <c r="F139" t="s">
        <v>38</v>
      </c>
      <c r="G139" s="1"/>
      <c r="H139" s="1"/>
      <c r="I139" s="1"/>
      <c r="J139" s="1"/>
    </row>
    <row r="140" spans="1:10" x14ac:dyDescent="0.25">
      <c r="A140" t="e">
        <f>VLOOKUP($B140,auxiliar!$D$6:$E$53,2,FALSE)</f>
        <v>#N/A</v>
      </c>
      <c r="B140" t="str">
        <f t="shared" si="6"/>
        <v>429.04</v>
      </c>
      <c r="C140" t="s">
        <v>4</v>
      </c>
      <c r="D140" t="s">
        <v>2</v>
      </c>
      <c r="E140" t="s">
        <v>9</v>
      </c>
      <c r="F140" t="s">
        <v>39</v>
      </c>
      <c r="G140" s="1"/>
      <c r="H140" s="1"/>
      <c r="I140" s="1"/>
      <c r="J140" s="1"/>
    </row>
    <row r="141" spans="1:10" x14ac:dyDescent="0.25">
      <c r="A141" t="e">
        <f>VLOOKUP($B141,auxiliar!$D$6:$E$53,2,FALSE)</f>
        <v>#N/A</v>
      </c>
      <c r="B141" t="str">
        <f t="shared" si="6"/>
        <v>429.05</v>
      </c>
      <c r="C141" t="s">
        <v>4</v>
      </c>
      <c r="D141" t="s">
        <v>2</v>
      </c>
      <c r="E141" t="s">
        <v>9</v>
      </c>
      <c r="F141" t="s">
        <v>40</v>
      </c>
      <c r="G141" s="1"/>
      <c r="H141" s="1"/>
      <c r="I141" s="1"/>
      <c r="J141" s="1"/>
    </row>
    <row r="142" spans="1:10" x14ac:dyDescent="0.25">
      <c r="A142" t="e">
        <f>VLOOKUP($B142,auxiliar!$D$6:$E$53,2,FALSE)</f>
        <v>#N/A</v>
      </c>
      <c r="B142" t="str">
        <f t="shared" si="6"/>
        <v>520.00</v>
      </c>
      <c r="C142" t="s">
        <v>5</v>
      </c>
      <c r="D142" t="s">
        <v>2</v>
      </c>
      <c r="E142" t="s">
        <v>23</v>
      </c>
      <c r="F142" t="s">
        <v>35</v>
      </c>
      <c r="G142" s="1"/>
      <c r="H142" s="1"/>
      <c r="I142" s="1"/>
      <c r="J142" s="1"/>
    </row>
    <row r="143" spans="1:10" x14ac:dyDescent="0.25">
      <c r="A143" t="e">
        <f>VLOOKUP($B143,auxiliar!$D$6:$E$53,2,FALSE)</f>
        <v>#N/A</v>
      </c>
      <c r="B143" t="str">
        <f t="shared" si="6"/>
        <v>521.00</v>
      </c>
      <c r="C143" t="s">
        <v>5</v>
      </c>
      <c r="D143" t="s">
        <v>2</v>
      </c>
      <c r="E143" t="s">
        <v>1</v>
      </c>
      <c r="F143" t="s">
        <v>35</v>
      </c>
      <c r="G143" s="1"/>
      <c r="H143" s="1"/>
      <c r="I143" s="1"/>
      <c r="J143" s="1"/>
    </row>
    <row r="144" spans="1:10" x14ac:dyDescent="0.25">
      <c r="A144" t="str">
        <f>VLOOKUP($B144,auxiliar!$D$6:$E$53,2,FALSE)</f>
        <v xml:space="preserve">       Abonos por diferencia de cambio</v>
      </c>
      <c r="B144" t="str">
        <f t="shared" si="6"/>
        <v>521.01</v>
      </c>
      <c r="C144" t="s">
        <v>5</v>
      </c>
      <c r="D144" t="s">
        <v>2</v>
      </c>
      <c r="E144" t="s">
        <v>1</v>
      </c>
      <c r="F144" t="s">
        <v>36</v>
      </c>
      <c r="G144" s="1"/>
      <c r="H144" s="1">
        <v>1.85</v>
      </c>
      <c r="I144" s="1"/>
      <c r="J144" s="1">
        <v>1.85</v>
      </c>
    </row>
    <row r="145" spans="1:10" x14ac:dyDescent="0.25">
      <c r="A145" t="str">
        <f>VLOOKUP($B145,auxiliar!$D$6:$E$53,2,FALSE)</f>
        <v xml:space="preserve">       Abonos por mantenimiento de valor</v>
      </c>
      <c r="B145" t="str">
        <f t="shared" si="6"/>
        <v>521.02</v>
      </c>
      <c r="C145" t="s">
        <v>5</v>
      </c>
      <c r="D145" t="s">
        <v>2</v>
      </c>
      <c r="E145" t="s">
        <v>1</v>
      </c>
      <c r="F145" t="s">
        <v>37</v>
      </c>
      <c r="G145" s="1"/>
      <c r="H145" s="1"/>
      <c r="I145" s="1"/>
      <c r="J145" s="1"/>
    </row>
    <row r="146" spans="1:10" x14ac:dyDescent="0.25">
      <c r="A146" t="str">
        <f>VLOOKUP($B146,auxiliar!$D$6:$E$53,2,FALSE)</f>
        <v xml:space="preserve">       Abonos por mantenimiento de valor</v>
      </c>
      <c r="B146" t="str">
        <f t="shared" si="6"/>
        <v>521.03</v>
      </c>
      <c r="C146" t="s">
        <v>5</v>
      </c>
      <c r="D146" t="s">
        <v>2</v>
      </c>
      <c r="E146" t="s">
        <v>1</v>
      </c>
      <c r="F146" t="s">
        <v>38</v>
      </c>
      <c r="G146" s="1"/>
      <c r="H146" s="1"/>
      <c r="I146" s="1"/>
      <c r="J146" s="1"/>
    </row>
    <row r="147" spans="1:10" x14ac:dyDescent="0.25">
      <c r="A147" t="e">
        <f>VLOOKUP($B147,auxiliar!$D$6:$E$53,2,FALSE)</f>
        <v>#N/A</v>
      </c>
      <c r="B147" t="str">
        <f t="shared" si="6"/>
        <v>522.00</v>
      </c>
      <c r="C147" t="s">
        <v>5</v>
      </c>
      <c r="D147" t="s">
        <v>2</v>
      </c>
      <c r="E147" t="s">
        <v>2</v>
      </c>
      <c r="F147" t="s">
        <v>35</v>
      </c>
      <c r="G147" s="1"/>
      <c r="H147" s="1"/>
      <c r="I147" s="1"/>
      <c r="J147" s="1"/>
    </row>
    <row r="148" spans="1:10" x14ac:dyDescent="0.25">
      <c r="A148" t="str">
        <f>VLOOKUP($B148,auxiliar!$D$6:$E$53,2,FALSE)</f>
        <v xml:space="preserve">       Abonos por diferencia de cambio</v>
      </c>
      <c r="B148" t="str">
        <f t="shared" si="6"/>
        <v>522.01</v>
      </c>
      <c r="C148" t="s">
        <v>5</v>
      </c>
      <c r="D148" t="s">
        <v>2</v>
      </c>
      <c r="E148" t="s">
        <v>2</v>
      </c>
      <c r="F148" t="s">
        <v>36</v>
      </c>
      <c r="G148" s="1"/>
      <c r="H148" s="1">
        <v>0.02</v>
      </c>
      <c r="I148" s="1"/>
      <c r="J148" s="1">
        <v>0.02</v>
      </c>
    </row>
    <row r="149" spans="1:10" x14ac:dyDescent="0.25">
      <c r="A149" t="str">
        <f>VLOOKUP($B149,auxiliar!$D$6:$E$53,2,FALSE)</f>
        <v xml:space="preserve">       Abonos por mantenimiento de valor</v>
      </c>
      <c r="B149" t="str">
        <f t="shared" si="6"/>
        <v>522.02</v>
      </c>
      <c r="C149" t="s">
        <v>5</v>
      </c>
      <c r="D149" t="s">
        <v>2</v>
      </c>
      <c r="E149" t="s">
        <v>2</v>
      </c>
      <c r="F149" t="s">
        <v>37</v>
      </c>
      <c r="G149" s="1"/>
      <c r="H149" s="1"/>
      <c r="I149" s="1"/>
      <c r="J149" s="1"/>
    </row>
    <row r="150" spans="1:10" x14ac:dyDescent="0.25">
      <c r="A150" t="str">
        <f>VLOOKUP($B150,auxiliar!$D$6:$E$53,2,FALSE)</f>
        <v xml:space="preserve">       Abonos por mantenimiento de valor</v>
      </c>
      <c r="B150" t="str">
        <f t="shared" si="6"/>
        <v>522.03</v>
      </c>
      <c r="C150" t="s">
        <v>5</v>
      </c>
      <c r="D150" t="s">
        <v>2</v>
      </c>
      <c r="E150" t="s">
        <v>2</v>
      </c>
      <c r="F150" t="s">
        <v>38</v>
      </c>
      <c r="G150" s="1"/>
      <c r="H150" s="1"/>
      <c r="I150" s="1"/>
      <c r="J150" s="1"/>
    </row>
    <row r="151" spans="1:10" x14ac:dyDescent="0.25">
      <c r="A151" t="e">
        <f>VLOOKUP($B151,auxiliar!$D$6:$E$53,2,FALSE)</f>
        <v>#N/A</v>
      </c>
      <c r="B151" t="str">
        <f t="shared" si="6"/>
        <v>523.00</v>
      </c>
      <c r="C151" t="s">
        <v>5</v>
      </c>
      <c r="D151" t="s">
        <v>2</v>
      </c>
      <c r="E151" t="s">
        <v>3</v>
      </c>
      <c r="F151" t="s">
        <v>35</v>
      </c>
      <c r="G151" s="1"/>
      <c r="H151" s="1"/>
      <c r="I151" s="1"/>
      <c r="J151" s="1"/>
    </row>
    <row r="152" spans="1:10" x14ac:dyDescent="0.25">
      <c r="A152" t="str">
        <f>VLOOKUP($B152,auxiliar!$D$6:$E$53,2,FALSE)</f>
        <v xml:space="preserve">       Abonos por diferencia de cambio</v>
      </c>
      <c r="B152" t="str">
        <f t="shared" si="6"/>
        <v>523.01</v>
      </c>
      <c r="C152" t="s">
        <v>5</v>
      </c>
      <c r="D152" t="s">
        <v>2</v>
      </c>
      <c r="E152" t="s">
        <v>3</v>
      </c>
      <c r="F152" t="s">
        <v>36</v>
      </c>
      <c r="G152" s="1"/>
      <c r="H152" s="1"/>
      <c r="I152" s="1"/>
      <c r="J152" s="1"/>
    </row>
    <row r="153" spans="1:10" x14ac:dyDescent="0.25">
      <c r="A153" t="str">
        <f>VLOOKUP($B153,auxiliar!$D$6:$E$53,2,FALSE)</f>
        <v xml:space="preserve">       Abonos por mantenimiento de valor</v>
      </c>
      <c r="B153" t="str">
        <f t="shared" si="6"/>
        <v>523.02</v>
      </c>
      <c r="C153" t="s">
        <v>5</v>
      </c>
      <c r="D153" t="s">
        <v>2</v>
      </c>
      <c r="E153" t="s">
        <v>3</v>
      </c>
      <c r="F153" t="s">
        <v>37</v>
      </c>
      <c r="G153" s="1"/>
      <c r="H153" s="1"/>
      <c r="I153" s="1"/>
      <c r="J153" s="1"/>
    </row>
    <row r="154" spans="1:10" x14ac:dyDescent="0.25">
      <c r="A154" t="str">
        <f>VLOOKUP($B154,auxiliar!$D$6:$E$53,2,FALSE)</f>
        <v xml:space="preserve">       Abonos por mantenimiento de valor</v>
      </c>
      <c r="B154" t="str">
        <f t="shared" si="6"/>
        <v>523.03</v>
      </c>
      <c r="C154" t="s">
        <v>5</v>
      </c>
      <c r="D154" t="s">
        <v>2</v>
      </c>
      <c r="E154" t="s">
        <v>3</v>
      </c>
      <c r="F154" t="s">
        <v>38</v>
      </c>
      <c r="G154" s="1"/>
      <c r="H154" s="1"/>
      <c r="I154" s="1"/>
      <c r="J154" s="1"/>
    </row>
    <row r="155" spans="1:10" x14ac:dyDescent="0.25">
      <c r="A155" t="e">
        <f>VLOOKUP($B155,auxiliar!$D$6:$E$53,2,FALSE)</f>
        <v>#N/A</v>
      </c>
      <c r="B155" t="str">
        <f t="shared" si="6"/>
        <v>523.04</v>
      </c>
      <c r="C155" t="s">
        <v>5</v>
      </c>
      <c r="D155" t="s">
        <v>2</v>
      </c>
      <c r="E155" t="s">
        <v>3</v>
      </c>
      <c r="F155" t="s">
        <v>39</v>
      </c>
      <c r="G155" s="1"/>
      <c r="H155" s="1"/>
      <c r="I155" s="1"/>
      <c r="J155" s="1"/>
    </row>
    <row r="156" spans="1:10" x14ac:dyDescent="0.25">
      <c r="A156" t="e">
        <f>VLOOKUP($B156,auxiliar!$D$6:$E$53,2,FALSE)</f>
        <v>#N/A</v>
      </c>
      <c r="B156" t="str">
        <f t="shared" si="6"/>
        <v>523.05</v>
      </c>
      <c r="C156" t="s">
        <v>5</v>
      </c>
      <c r="D156" t="s">
        <v>2</v>
      </c>
      <c r="E156" t="s">
        <v>3</v>
      </c>
      <c r="F156" t="s">
        <v>40</v>
      </c>
      <c r="G156" s="1"/>
      <c r="H156" s="1"/>
      <c r="I156" s="1"/>
      <c r="J156" s="1"/>
    </row>
    <row r="157" spans="1:10" x14ac:dyDescent="0.25">
      <c r="A157" t="e">
        <f>VLOOKUP($B157,auxiliar!$D$6:$E$53,2,FALSE)</f>
        <v>#N/A</v>
      </c>
      <c r="B157" t="str">
        <f t="shared" si="6"/>
        <v>523.06</v>
      </c>
      <c r="C157" t="s">
        <v>5</v>
      </c>
      <c r="D157" t="s">
        <v>2</v>
      </c>
      <c r="E157" t="s">
        <v>3</v>
      </c>
      <c r="F157" t="s">
        <v>41</v>
      </c>
      <c r="G157" s="1"/>
      <c r="H157" s="1"/>
      <c r="I157" s="1"/>
      <c r="J157" s="1"/>
    </row>
    <row r="158" spans="1:10" x14ac:dyDescent="0.25">
      <c r="A158" t="e">
        <f>VLOOKUP($B158,auxiliar!$D$6:$E$53,2,FALSE)</f>
        <v>#N/A</v>
      </c>
      <c r="B158" t="str">
        <f t="shared" si="6"/>
        <v>524.00</v>
      </c>
      <c r="C158" t="s">
        <v>5</v>
      </c>
      <c r="D158" t="s">
        <v>2</v>
      </c>
      <c r="E158" t="s">
        <v>4</v>
      </c>
      <c r="F158" t="s">
        <v>35</v>
      </c>
      <c r="G158" s="1"/>
      <c r="H158" s="1"/>
      <c r="I158" s="1"/>
      <c r="J158" s="1"/>
    </row>
    <row r="159" spans="1:10" x14ac:dyDescent="0.25">
      <c r="A159" t="str">
        <f>VLOOKUP($B159,auxiliar!$D$6:$E$53,2,FALSE)</f>
        <v xml:space="preserve">       Abonos por diferencia de cambio</v>
      </c>
      <c r="B159" t="str">
        <f t="shared" si="6"/>
        <v>524.01</v>
      </c>
      <c r="C159" t="s">
        <v>5</v>
      </c>
      <c r="D159" t="s">
        <v>2</v>
      </c>
      <c r="E159" t="s">
        <v>4</v>
      </c>
      <c r="F159" t="s">
        <v>36</v>
      </c>
      <c r="G159" s="1">
        <v>1.17</v>
      </c>
      <c r="H159" s="1">
        <v>6598.82</v>
      </c>
      <c r="I159" s="1"/>
      <c r="J159" s="1">
        <v>6599.99</v>
      </c>
    </row>
    <row r="160" spans="1:10" x14ac:dyDescent="0.25">
      <c r="A160" t="str">
        <f>VLOOKUP($B160,auxiliar!$D$6:$E$53,2,FALSE)</f>
        <v xml:space="preserve">       Abonos por mantenimiento de valor</v>
      </c>
      <c r="B160" t="str">
        <f t="shared" si="6"/>
        <v>524.02</v>
      </c>
      <c r="C160" t="s">
        <v>5</v>
      </c>
      <c r="D160" t="s">
        <v>2</v>
      </c>
      <c r="E160" t="s">
        <v>4</v>
      </c>
      <c r="F160" t="s">
        <v>37</v>
      </c>
      <c r="G160" s="1"/>
      <c r="H160" s="1"/>
      <c r="I160" s="1"/>
      <c r="J160" s="1"/>
    </row>
    <row r="161" spans="1:10" x14ac:dyDescent="0.25">
      <c r="A161" t="str">
        <f>VLOOKUP($B161,auxiliar!$D$6:$E$53,2,FALSE)</f>
        <v xml:space="preserve">       Abonos por mantenimiento de valor</v>
      </c>
      <c r="B161" t="str">
        <f t="shared" si="6"/>
        <v>524.03</v>
      </c>
      <c r="C161" t="s">
        <v>5</v>
      </c>
      <c r="D161" t="s">
        <v>2</v>
      </c>
      <c r="E161" t="s">
        <v>4</v>
      </c>
      <c r="F161" t="s">
        <v>38</v>
      </c>
      <c r="G161" s="1"/>
      <c r="H161" s="1"/>
      <c r="I161" s="1"/>
      <c r="J161" s="1"/>
    </row>
    <row r="162" spans="1:10" x14ac:dyDescent="0.25">
      <c r="A162" t="e">
        <f>VLOOKUP($B162,auxiliar!$D$6:$E$53,2,FALSE)</f>
        <v>#N/A</v>
      </c>
      <c r="B162" t="str">
        <f t="shared" si="6"/>
        <v>524.04</v>
      </c>
      <c r="C162" t="s">
        <v>5</v>
      </c>
      <c r="D162" t="s">
        <v>2</v>
      </c>
      <c r="E162" t="s">
        <v>4</v>
      </c>
      <c r="F162" t="s">
        <v>39</v>
      </c>
      <c r="G162" s="1"/>
      <c r="H162" s="1"/>
      <c r="I162" s="1"/>
      <c r="J162" s="1"/>
    </row>
    <row r="163" spans="1:10" x14ac:dyDescent="0.25">
      <c r="A163" t="e">
        <f>VLOOKUP($B163,auxiliar!$D$6:$E$53,2,FALSE)</f>
        <v>#N/A</v>
      </c>
      <c r="B163" t="str">
        <f t="shared" ref="B163:B189" si="7">C163&amp;D163&amp;E163&amp;"."&amp;F163</f>
        <v>525.00</v>
      </c>
      <c r="C163" t="s">
        <v>5</v>
      </c>
      <c r="D163" t="s">
        <v>2</v>
      </c>
      <c r="E163" t="s">
        <v>5</v>
      </c>
      <c r="F163" t="s">
        <v>35</v>
      </c>
      <c r="G163" s="1"/>
      <c r="H163" s="1"/>
      <c r="I163" s="1"/>
      <c r="J163" s="1"/>
    </row>
    <row r="164" spans="1:10" x14ac:dyDescent="0.25">
      <c r="A164" t="str">
        <f>VLOOKUP($B164,auxiliar!$D$6:$E$53,2,FALSE)</f>
        <v xml:space="preserve">       Abonos por diferencia de cambio</v>
      </c>
      <c r="B164" t="str">
        <f t="shared" si="7"/>
        <v>525.01</v>
      </c>
      <c r="C164" t="s">
        <v>5</v>
      </c>
      <c r="D164" t="s">
        <v>2</v>
      </c>
      <c r="E164" t="s">
        <v>5</v>
      </c>
      <c r="F164" t="s">
        <v>36</v>
      </c>
      <c r="G164" s="1"/>
      <c r="H164" s="1"/>
      <c r="I164" s="1"/>
      <c r="J164" s="1"/>
    </row>
    <row r="165" spans="1:10" x14ac:dyDescent="0.25">
      <c r="A165" t="str">
        <f>VLOOKUP($B165,auxiliar!$D$6:$E$53,2,FALSE)</f>
        <v xml:space="preserve">       Abonos por mantenimiento de valor</v>
      </c>
      <c r="B165" t="str">
        <f t="shared" si="7"/>
        <v>525.02</v>
      </c>
      <c r="C165" t="s">
        <v>5</v>
      </c>
      <c r="D165" t="s">
        <v>2</v>
      </c>
      <c r="E165" t="s">
        <v>5</v>
      </c>
      <c r="F165" t="s">
        <v>37</v>
      </c>
      <c r="G165" s="1"/>
      <c r="H165" s="1"/>
      <c r="I165" s="1"/>
      <c r="J165" s="1"/>
    </row>
    <row r="166" spans="1:10" x14ac:dyDescent="0.25">
      <c r="A166" t="e">
        <f>VLOOKUP($B166,auxiliar!$D$6:$E$53,2,FALSE)</f>
        <v>#N/A</v>
      </c>
      <c r="B166" t="str">
        <f t="shared" si="7"/>
        <v>525.03</v>
      </c>
      <c r="C166" t="s">
        <v>5</v>
      </c>
      <c r="D166" t="s">
        <v>2</v>
      </c>
      <c r="E166" t="s">
        <v>5</v>
      </c>
      <c r="F166" t="s">
        <v>38</v>
      </c>
      <c r="G166" s="1"/>
      <c r="H166" s="1"/>
      <c r="I166" s="1"/>
      <c r="J166" s="1"/>
    </row>
    <row r="167" spans="1:10" x14ac:dyDescent="0.25">
      <c r="A167" t="str">
        <f>VLOOKUP($B167,auxiliar!$D$6:$E$53,2,FALSE)</f>
        <v xml:space="preserve">       Abonos por mantenimiento de valor</v>
      </c>
      <c r="B167" t="str">
        <f t="shared" si="7"/>
        <v>525.04</v>
      </c>
      <c r="C167" t="s">
        <v>5</v>
      </c>
      <c r="D167" t="s">
        <v>2</v>
      </c>
      <c r="E167" t="s">
        <v>5</v>
      </c>
      <c r="F167" t="s">
        <v>39</v>
      </c>
      <c r="G167" s="1"/>
      <c r="H167" s="1"/>
      <c r="I167" s="1"/>
      <c r="J167" s="1"/>
    </row>
    <row r="168" spans="1:10" x14ac:dyDescent="0.25">
      <c r="A168" t="e">
        <f>VLOOKUP($B168,auxiliar!$D$6:$E$53,2,FALSE)</f>
        <v>#N/A</v>
      </c>
      <c r="B168" t="str">
        <f t="shared" si="7"/>
        <v>526.00</v>
      </c>
      <c r="C168" t="s">
        <v>5</v>
      </c>
      <c r="D168" t="s">
        <v>2</v>
      </c>
      <c r="E168" t="s">
        <v>6</v>
      </c>
      <c r="F168" t="s">
        <v>35</v>
      </c>
      <c r="G168" s="1"/>
      <c r="H168" s="1"/>
      <c r="I168" s="1"/>
      <c r="J168" s="1"/>
    </row>
    <row r="169" spans="1:10" x14ac:dyDescent="0.25">
      <c r="A169" t="e">
        <f>VLOOKUP($B169,auxiliar!$D$6:$E$53,2,FALSE)</f>
        <v>#N/A</v>
      </c>
      <c r="B169" t="str">
        <f t="shared" si="7"/>
        <v>526.01</v>
      </c>
      <c r="C169" t="s">
        <v>5</v>
      </c>
      <c r="D169" t="s">
        <v>2</v>
      </c>
      <c r="E169" t="s">
        <v>6</v>
      </c>
      <c r="F169" t="s">
        <v>36</v>
      </c>
      <c r="G169" s="1"/>
      <c r="H169" s="1"/>
      <c r="I169" s="1"/>
      <c r="J169" s="1"/>
    </row>
    <row r="170" spans="1:10" x14ac:dyDescent="0.25">
      <c r="A170" t="e">
        <f>VLOOKUP($B170,auxiliar!$D$6:$E$53,2,FALSE)</f>
        <v>#N/A</v>
      </c>
      <c r="B170" t="str">
        <f t="shared" si="7"/>
        <v>527.00</v>
      </c>
      <c r="C170" t="s">
        <v>5</v>
      </c>
      <c r="D170" t="s">
        <v>2</v>
      </c>
      <c r="E170" t="s">
        <v>7</v>
      </c>
      <c r="F170" t="s">
        <v>35</v>
      </c>
      <c r="G170" s="1"/>
      <c r="H170" s="1"/>
      <c r="I170" s="1"/>
      <c r="J170" s="1"/>
    </row>
    <row r="171" spans="1:10" x14ac:dyDescent="0.25">
      <c r="A171" t="str">
        <f>VLOOKUP($B171,auxiliar!$D$6:$E$53,2,FALSE)</f>
        <v xml:space="preserve">       Abonos por diferencia de cambio</v>
      </c>
      <c r="B171" t="str">
        <f t="shared" si="7"/>
        <v>527.01</v>
      </c>
      <c r="C171" t="s">
        <v>5</v>
      </c>
      <c r="D171" t="s">
        <v>2</v>
      </c>
      <c r="E171" t="s">
        <v>7</v>
      </c>
      <c r="F171" t="s">
        <v>36</v>
      </c>
      <c r="G171" s="1"/>
      <c r="H171" s="1"/>
      <c r="I171" s="1"/>
      <c r="J171" s="1"/>
    </row>
    <row r="172" spans="1:10" x14ac:dyDescent="0.25">
      <c r="A172" t="str">
        <f>VLOOKUP($B172,auxiliar!$D$6:$E$53,2,FALSE)</f>
        <v xml:space="preserve">       Abonos por diferencia de cambio</v>
      </c>
      <c r="B172" t="str">
        <f t="shared" si="7"/>
        <v>527.02</v>
      </c>
      <c r="C172" t="s">
        <v>5</v>
      </c>
      <c r="D172" t="s">
        <v>2</v>
      </c>
      <c r="E172" t="s">
        <v>7</v>
      </c>
      <c r="F172" t="s">
        <v>37</v>
      </c>
      <c r="G172" s="1"/>
      <c r="H172" s="1"/>
      <c r="I172" s="1"/>
      <c r="J172" s="1"/>
    </row>
    <row r="173" spans="1:10" x14ac:dyDescent="0.25">
      <c r="A173" t="str">
        <f>VLOOKUP($B173,auxiliar!$D$6:$E$53,2,FALSE)</f>
        <v xml:space="preserve">       Abonos por mantenimiento de valor</v>
      </c>
      <c r="B173" t="str">
        <f t="shared" si="7"/>
        <v>527.03</v>
      </c>
      <c r="C173" t="s">
        <v>5</v>
      </c>
      <c r="D173" t="s">
        <v>2</v>
      </c>
      <c r="E173" t="s">
        <v>7</v>
      </c>
      <c r="F173" t="s">
        <v>38</v>
      </c>
      <c r="G173" s="1"/>
      <c r="H173" s="1"/>
      <c r="I173" s="1"/>
      <c r="J173" s="1"/>
    </row>
    <row r="174" spans="1:10" x14ac:dyDescent="0.25">
      <c r="A174" t="str">
        <f>VLOOKUP($B174,auxiliar!$D$6:$E$53,2,FALSE)</f>
        <v xml:space="preserve">       Abonos por mantenimiento de valor</v>
      </c>
      <c r="B174" t="str">
        <f t="shared" si="7"/>
        <v>527.04</v>
      </c>
      <c r="C174" t="s">
        <v>5</v>
      </c>
      <c r="D174" t="s">
        <v>2</v>
      </c>
      <c r="E174" t="s">
        <v>7</v>
      </c>
      <c r="F174" t="s">
        <v>39</v>
      </c>
      <c r="G174" s="1"/>
      <c r="H174" s="1"/>
      <c r="I174" s="1"/>
      <c r="J174" s="1"/>
    </row>
    <row r="175" spans="1:10" x14ac:dyDescent="0.25">
      <c r="A175" t="e">
        <f>VLOOKUP($B175,auxiliar!$D$6:$E$53,2,FALSE)</f>
        <v>#N/A</v>
      </c>
      <c r="B175" t="str">
        <f t="shared" si="7"/>
        <v>527.05</v>
      </c>
      <c r="C175" t="s">
        <v>5</v>
      </c>
      <c r="D175" t="s">
        <v>2</v>
      </c>
      <c r="E175" t="s">
        <v>7</v>
      </c>
      <c r="F175" t="s">
        <v>40</v>
      </c>
      <c r="G175" s="1"/>
      <c r="H175" s="1"/>
      <c r="I175" s="1"/>
      <c r="J175" s="1"/>
    </row>
    <row r="176" spans="1:10" x14ac:dyDescent="0.25">
      <c r="A176" t="e">
        <f>VLOOKUP($B176,auxiliar!$D$6:$E$53,2,FALSE)</f>
        <v>#N/A</v>
      </c>
      <c r="B176" t="str">
        <f t="shared" si="7"/>
        <v>527.06</v>
      </c>
      <c r="C176" t="s">
        <v>5</v>
      </c>
      <c r="D176" t="s">
        <v>2</v>
      </c>
      <c r="E176" t="s">
        <v>7</v>
      </c>
      <c r="F176" t="s">
        <v>41</v>
      </c>
      <c r="G176" s="1"/>
      <c r="H176" s="1"/>
      <c r="I176" s="1"/>
      <c r="J176" s="1"/>
    </row>
    <row r="177" spans="1:10" x14ac:dyDescent="0.25">
      <c r="A177" t="str">
        <f>VLOOKUP($B177,auxiliar!$D$6:$E$53,2,FALSE)</f>
        <v xml:space="preserve">       Abonos por mantenimiento de valor</v>
      </c>
      <c r="B177" t="str">
        <f t="shared" si="7"/>
        <v>527.07</v>
      </c>
      <c r="C177" t="s">
        <v>5</v>
      </c>
      <c r="D177" t="s">
        <v>2</v>
      </c>
      <c r="E177" t="s">
        <v>7</v>
      </c>
      <c r="F177" t="s">
        <v>42</v>
      </c>
      <c r="G177" s="1"/>
      <c r="H177" s="1"/>
      <c r="I177" s="1"/>
      <c r="J177" s="1"/>
    </row>
    <row r="178" spans="1:10" x14ac:dyDescent="0.25">
      <c r="A178" t="str">
        <f>VLOOKUP($B178,auxiliar!$D$6:$E$53,2,FALSE)</f>
        <v xml:space="preserve">       Abonos por mantenimiento de valor</v>
      </c>
      <c r="B178" t="str">
        <f t="shared" si="7"/>
        <v>527.08</v>
      </c>
      <c r="C178" t="s">
        <v>5</v>
      </c>
      <c r="D178" t="s">
        <v>2</v>
      </c>
      <c r="E178" t="s">
        <v>7</v>
      </c>
      <c r="F178" t="s">
        <v>43</v>
      </c>
      <c r="G178" s="1"/>
      <c r="H178" s="1"/>
      <c r="I178" s="1"/>
      <c r="J178" s="1"/>
    </row>
    <row r="179" spans="1:10" x14ac:dyDescent="0.25">
      <c r="A179" t="e">
        <f>VLOOKUP($B179,auxiliar!$D$6:$E$53,2,FALSE)</f>
        <v>#N/A</v>
      </c>
      <c r="B179" t="str">
        <f t="shared" si="7"/>
        <v>528.00</v>
      </c>
      <c r="C179" t="s">
        <v>5</v>
      </c>
      <c r="D179" t="s">
        <v>2</v>
      </c>
      <c r="E179" t="s">
        <v>8</v>
      </c>
      <c r="F179" t="s">
        <v>35</v>
      </c>
      <c r="G179" s="1"/>
      <c r="H179" s="1"/>
      <c r="I179" s="1"/>
      <c r="J179" s="1"/>
    </row>
    <row r="180" spans="1:10" x14ac:dyDescent="0.25">
      <c r="A180" t="e">
        <f>VLOOKUP($B180,auxiliar!$D$6:$E$53,2,FALSE)</f>
        <v>#N/A</v>
      </c>
      <c r="B180" t="str">
        <f t="shared" si="7"/>
        <v>528.01</v>
      </c>
      <c r="C180" t="s">
        <v>5</v>
      </c>
      <c r="D180" t="s">
        <v>2</v>
      </c>
      <c r="E180" t="s">
        <v>8</v>
      </c>
      <c r="F180" t="s">
        <v>36</v>
      </c>
      <c r="G180" s="1"/>
      <c r="H180" s="1"/>
      <c r="I180" s="1"/>
      <c r="J180" s="1"/>
    </row>
    <row r="181" spans="1:10" x14ac:dyDescent="0.25">
      <c r="A181" t="e">
        <f>VLOOKUP($B181,auxiliar!$D$6:$E$53,2,FALSE)</f>
        <v>#N/A</v>
      </c>
      <c r="B181" t="str">
        <f t="shared" si="7"/>
        <v>529.00</v>
      </c>
      <c r="C181" t="s">
        <v>5</v>
      </c>
      <c r="D181" t="s">
        <v>2</v>
      </c>
      <c r="E181" t="s">
        <v>9</v>
      </c>
      <c r="F181" t="s">
        <v>35</v>
      </c>
      <c r="G181" s="1"/>
      <c r="H181" s="1"/>
      <c r="I181" s="1"/>
      <c r="J181" s="1"/>
    </row>
    <row r="182" spans="1:10" x14ac:dyDescent="0.25">
      <c r="A182" t="e">
        <f>VLOOKUP($B182,auxiliar!$D$6:$E$53,2,FALSE)</f>
        <v>#N/A</v>
      </c>
      <c r="B182" t="str">
        <f t="shared" si="7"/>
        <v>529.01</v>
      </c>
      <c r="C182" t="s">
        <v>5</v>
      </c>
      <c r="D182" t="s">
        <v>2</v>
      </c>
      <c r="E182" t="s">
        <v>9</v>
      </c>
      <c r="F182" t="s">
        <v>36</v>
      </c>
      <c r="G182" s="1"/>
      <c r="H182" s="1"/>
      <c r="I182" s="1"/>
      <c r="J182" s="1"/>
    </row>
    <row r="183" spans="1:10" x14ac:dyDescent="0.25">
      <c r="A183" t="e">
        <f>VLOOKUP($B183,auxiliar!$D$6:$E$53,2,FALSE)</f>
        <v>#N/A</v>
      </c>
      <c r="B183" t="str">
        <f t="shared" si="7"/>
        <v>529.02</v>
      </c>
      <c r="C183" t="s">
        <v>5</v>
      </c>
      <c r="D183" t="s">
        <v>2</v>
      </c>
      <c r="E183" t="s">
        <v>9</v>
      </c>
      <c r="F183" t="s">
        <v>37</v>
      </c>
      <c r="G183" s="1"/>
      <c r="H183" s="1"/>
      <c r="I183" s="1"/>
      <c r="J183" s="1"/>
    </row>
    <row r="184" spans="1:10" x14ac:dyDescent="0.25">
      <c r="A184" t="e">
        <f>VLOOKUP($B184,auxiliar!$D$6:$E$53,2,FALSE)</f>
        <v>#N/A</v>
      </c>
      <c r="B184" t="str">
        <f t="shared" si="7"/>
        <v>529.03</v>
      </c>
      <c r="C184" t="s">
        <v>5</v>
      </c>
      <c r="D184" t="s">
        <v>2</v>
      </c>
      <c r="E184" t="s">
        <v>9</v>
      </c>
      <c r="F184" t="s">
        <v>38</v>
      </c>
      <c r="G184" s="1"/>
      <c r="H184" s="1"/>
      <c r="I184" s="1"/>
      <c r="J184" s="1"/>
    </row>
    <row r="185" spans="1:10" x14ac:dyDescent="0.25">
      <c r="A185" t="e">
        <f>VLOOKUP($B185,auxiliar!$D$6:$E$53,2,FALSE)</f>
        <v>#N/A</v>
      </c>
      <c r="B185" t="str">
        <f t="shared" si="7"/>
        <v>529.04</v>
      </c>
      <c r="C185" t="s">
        <v>5</v>
      </c>
      <c r="D185" t="s">
        <v>2</v>
      </c>
      <c r="E185" t="s">
        <v>9</v>
      </c>
      <c r="F185" t="s">
        <v>39</v>
      </c>
      <c r="G185" s="1"/>
      <c r="H185" s="1"/>
      <c r="I185" s="1"/>
      <c r="J185" s="1"/>
    </row>
    <row r="186" spans="1:10" x14ac:dyDescent="0.25">
      <c r="A186" t="e">
        <f>VLOOKUP($B186,auxiliar!$D$6:$E$53,2,FALSE)</f>
        <v>#N/A</v>
      </c>
      <c r="B186" t="str">
        <f t="shared" si="7"/>
        <v>529.05</v>
      </c>
      <c r="C186" t="s">
        <v>5</v>
      </c>
      <c r="D186" t="s">
        <v>2</v>
      </c>
      <c r="E186" t="s">
        <v>9</v>
      </c>
      <c r="F186" t="s">
        <v>40</v>
      </c>
      <c r="G186" s="1"/>
      <c r="H186" s="1"/>
      <c r="I186" s="1"/>
      <c r="J186" s="1"/>
    </row>
    <row r="187" spans="1:10" x14ac:dyDescent="0.25">
      <c r="A187" t="e">
        <f>VLOOKUP($B187,auxiliar!$D$6:$E$53,2,FALSE)</f>
        <v>#N/A</v>
      </c>
      <c r="B187" t="str">
        <f t="shared" si="7"/>
        <v>529.06</v>
      </c>
      <c r="C187" t="s">
        <v>5</v>
      </c>
      <c r="D187" t="s">
        <v>2</v>
      </c>
      <c r="E187" t="s">
        <v>9</v>
      </c>
      <c r="F187" t="s">
        <v>41</v>
      </c>
      <c r="G187" s="1"/>
      <c r="H187" s="1"/>
      <c r="I187" s="1"/>
      <c r="J187" s="1"/>
    </row>
    <row r="188" spans="1:10" x14ac:dyDescent="0.25">
      <c r="A188" t="e">
        <f>VLOOKUP($B188,auxiliar!$D$6:$E$53,2,FALSE)</f>
        <v>#N/A</v>
      </c>
      <c r="B188" t="str">
        <f t="shared" si="7"/>
        <v>529.07</v>
      </c>
      <c r="C188" t="s">
        <v>5</v>
      </c>
      <c r="D188" t="s">
        <v>2</v>
      </c>
      <c r="E188" t="s">
        <v>9</v>
      </c>
      <c r="F188" t="s">
        <v>42</v>
      </c>
      <c r="G188" s="1"/>
      <c r="H188" s="1"/>
      <c r="I188" s="1"/>
      <c r="J188" s="1"/>
    </row>
    <row r="189" spans="1:10" x14ac:dyDescent="0.25">
      <c r="A189" t="e">
        <f>VLOOKUP($B189,auxiliar!$D$6:$E$53,2,FALSE)</f>
        <v>#N/A</v>
      </c>
      <c r="B189" t="str">
        <f t="shared" si="7"/>
        <v>Grand Total.</v>
      </c>
      <c r="C189" t="s">
        <v>10</v>
      </c>
      <c r="G189" s="1">
        <v>577.19999999999993</v>
      </c>
      <c r="H189" s="1">
        <v>7528.91</v>
      </c>
      <c r="I189" s="1"/>
      <c r="J189" s="1">
        <v>8106.11</v>
      </c>
    </row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B24A0-FB86-4F55-955B-8B30BA2C8413}">
  <dimension ref="A1:G53"/>
  <sheetViews>
    <sheetView topLeftCell="A6" workbookViewId="0">
      <selection activeCell="A30" sqref="A30"/>
    </sheetView>
  </sheetViews>
  <sheetFormatPr defaultRowHeight="15" x14ac:dyDescent="0.25"/>
  <sheetData>
    <row r="1" spans="4:7" x14ac:dyDescent="0.25">
      <c r="G1" s="4" t="s">
        <v>44</v>
      </c>
    </row>
    <row r="2" spans="4:7" x14ac:dyDescent="0.25">
      <c r="G2" s="5" t="s">
        <v>45</v>
      </c>
    </row>
    <row r="3" spans="4:7" x14ac:dyDescent="0.25">
      <c r="G3" s="4" t="s">
        <v>46</v>
      </c>
    </row>
    <row r="4" spans="4:7" x14ac:dyDescent="0.25">
      <c r="G4" s="5" t="s">
        <v>47</v>
      </c>
    </row>
    <row r="6" spans="4:7" x14ac:dyDescent="0.25">
      <c r="D6" s="6" t="s">
        <v>64</v>
      </c>
      <c r="E6" s="4" t="s">
        <v>44</v>
      </c>
    </row>
    <row r="7" spans="4:7" x14ac:dyDescent="0.25">
      <c r="D7" s="6" t="s">
        <v>65</v>
      </c>
      <c r="E7" s="5" t="s">
        <v>45</v>
      </c>
    </row>
    <row r="8" spans="4:7" x14ac:dyDescent="0.25">
      <c r="D8" s="6" t="s">
        <v>48</v>
      </c>
      <c r="E8" s="5" t="s">
        <v>45</v>
      </c>
    </row>
    <row r="9" spans="4:7" x14ac:dyDescent="0.25">
      <c r="D9" s="6" t="s">
        <v>66</v>
      </c>
      <c r="E9" s="4" t="s">
        <v>44</v>
      </c>
    </row>
    <row r="10" spans="4:7" x14ac:dyDescent="0.25">
      <c r="D10" s="6" t="s">
        <v>67</v>
      </c>
      <c r="E10" s="5" t="s">
        <v>45</v>
      </c>
    </row>
    <row r="11" spans="4:7" x14ac:dyDescent="0.25">
      <c r="D11" s="6" t="s">
        <v>49</v>
      </c>
      <c r="E11" s="5" t="s">
        <v>45</v>
      </c>
    </row>
    <row r="12" spans="4:7" x14ac:dyDescent="0.25">
      <c r="D12" s="6" t="s">
        <v>68</v>
      </c>
      <c r="E12" s="4" t="s">
        <v>44</v>
      </c>
    </row>
    <row r="13" spans="4:7" x14ac:dyDescent="0.25">
      <c r="D13" s="6" t="s">
        <v>69</v>
      </c>
      <c r="E13" s="5" t="s">
        <v>45</v>
      </c>
    </row>
    <row r="14" spans="4:7" x14ac:dyDescent="0.25">
      <c r="D14" s="6" t="s">
        <v>50</v>
      </c>
      <c r="E14" s="5" t="s">
        <v>45</v>
      </c>
    </row>
    <row r="15" spans="4:7" x14ac:dyDescent="0.25">
      <c r="D15" s="6" t="s">
        <v>70</v>
      </c>
      <c r="E15" s="4" t="s">
        <v>44</v>
      </c>
    </row>
    <row r="16" spans="4:7" x14ac:dyDescent="0.25">
      <c r="D16" s="6" t="s">
        <v>71</v>
      </c>
      <c r="E16" s="5" t="s">
        <v>45</v>
      </c>
    </row>
    <row r="17" spans="1:5" x14ac:dyDescent="0.25">
      <c r="D17" s="6" t="s">
        <v>72</v>
      </c>
      <c r="E17" s="5" t="s">
        <v>45</v>
      </c>
    </row>
    <row r="18" spans="1:5" x14ac:dyDescent="0.25">
      <c r="D18" s="6" t="s">
        <v>73</v>
      </c>
      <c r="E18" s="4" t="s">
        <v>44</v>
      </c>
    </row>
    <row r="19" spans="1:5" x14ac:dyDescent="0.25">
      <c r="D19" s="6" t="s">
        <v>74</v>
      </c>
      <c r="E19" s="5" t="s">
        <v>45</v>
      </c>
    </row>
    <row r="20" spans="1:5" x14ac:dyDescent="0.25">
      <c r="D20" s="6" t="s">
        <v>51</v>
      </c>
      <c r="E20" s="5" t="s">
        <v>45</v>
      </c>
    </row>
    <row r="21" spans="1:5" x14ac:dyDescent="0.25">
      <c r="D21" s="6" t="s">
        <v>75</v>
      </c>
      <c r="E21" s="4" t="s">
        <v>44</v>
      </c>
    </row>
    <row r="22" spans="1:5" x14ac:dyDescent="0.25">
      <c r="D22" s="6" t="s">
        <v>76</v>
      </c>
      <c r="E22" s="4" t="s">
        <v>44</v>
      </c>
    </row>
    <row r="23" spans="1:5" x14ac:dyDescent="0.25">
      <c r="D23" s="6" t="s">
        <v>77</v>
      </c>
      <c r="E23" s="5" t="s">
        <v>45</v>
      </c>
    </row>
    <row r="24" spans="1:5" x14ac:dyDescent="0.25">
      <c r="D24" s="6" t="s">
        <v>78</v>
      </c>
      <c r="E24" s="5" t="s">
        <v>45</v>
      </c>
    </row>
    <row r="25" spans="1:5" x14ac:dyDescent="0.25">
      <c r="D25" s="6" t="s">
        <v>52</v>
      </c>
      <c r="E25" s="5" t="s">
        <v>45</v>
      </c>
    </row>
    <row r="26" spans="1:5" x14ac:dyDescent="0.25">
      <c r="D26" s="6" t="s">
        <v>53</v>
      </c>
      <c r="E26" s="5" t="s">
        <v>45</v>
      </c>
    </row>
    <row r="27" spans="1:5" x14ac:dyDescent="0.25">
      <c r="D27" s="6" t="s">
        <v>63</v>
      </c>
      <c r="E27" s="4" t="s">
        <v>46</v>
      </c>
    </row>
    <row r="28" spans="1:5" x14ac:dyDescent="0.25">
      <c r="D28" s="6" t="s">
        <v>79</v>
      </c>
      <c r="E28" s="5" t="s">
        <v>47</v>
      </c>
    </row>
    <row r="29" spans="1:5" x14ac:dyDescent="0.25">
      <c r="A29" s="3" t="s">
        <v>63</v>
      </c>
      <c r="B29" t="str">
        <f>VLOOKUP(A29,$D$27:$D$28,1,FALSE)</f>
        <v>421.01</v>
      </c>
      <c r="D29" s="6" t="s">
        <v>54</v>
      </c>
      <c r="E29" s="5" t="s">
        <v>47</v>
      </c>
    </row>
    <row r="30" spans="1:5" x14ac:dyDescent="0.25">
      <c r="D30" s="6" t="s">
        <v>80</v>
      </c>
      <c r="E30" s="4" t="s">
        <v>46</v>
      </c>
    </row>
    <row r="31" spans="1:5" x14ac:dyDescent="0.25">
      <c r="D31" s="6" t="s">
        <v>81</v>
      </c>
      <c r="E31" s="5" t="s">
        <v>47</v>
      </c>
    </row>
    <row r="32" spans="1:5" x14ac:dyDescent="0.25">
      <c r="D32" s="6" t="s">
        <v>55</v>
      </c>
      <c r="E32" s="5" t="s">
        <v>47</v>
      </c>
    </row>
    <row r="33" spans="4:5" x14ac:dyDescent="0.25">
      <c r="D33" s="6" t="s">
        <v>82</v>
      </c>
      <c r="E33" s="4" t="s">
        <v>46</v>
      </c>
    </row>
    <row r="34" spans="4:5" x14ac:dyDescent="0.25">
      <c r="D34" s="6" t="s">
        <v>83</v>
      </c>
      <c r="E34" s="5" t="s">
        <v>47</v>
      </c>
    </row>
    <row r="35" spans="4:5" x14ac:dyDescent="0.25">
      <c r="D35" s="6" t="s">
        <v>56</v>
      </c>
      <c r="E35" s="5" t="s">
        <v>47</v>
      </c>
    </row>
    <row r="36" spans="4:5" x14ac:dyDescent="0.25">
      <c r="D36" s="6" t="s">
        <v>84</v>
      </c>
      <c r="E36" s="4" t="s">
        <v>46</v>
      </c>
    </row>
    <row r="37" spans="4:5" x14ac:dyDescent="0.25">
      <c r="D37" s="6" t="s">
        <v>85</v>
      </c>
      <c r="E37" s="4" t="s">
        <v>46</v>
      </c>
    </row>
    <row r="38" spans="4:5" x14ac:dyDescent="0.25">
      <c r="D38" s="6" t="s">
        <v>86</v>
      </c>
      <c r="E38" s="5" t="s">
        <v>47</v>
      </c>
    </row>
    <row r="39" spans="4:5" x14ac:dyDescent="0.25">
      <c r="D39" s="6" t="s">
        <v>87</v>
      </c>
      <c r="E39" s="5" t="s">
        <v>47</v>
      </c>
    </row>
    <row r="40" spans="4:5" x14ac:dyDescent="0.25">
      <c r="D40" s="6" t="s">
        <v>57</v>
      </c>
      <c r="E40" s="5" t="s">
        <v>47</v>
      </c>
    </row>
    <row r="41" spans="4:5" x14ac:dyDescent="0.25">
      <c r="D41" s="6" t="s">
        <v>58</v>
      </c>
      <c r="E41" s="5" t="s">
        <v>47</v>
      </c>
    </row>
    <row r="42" spans="4:5" x14ac:dyDescent="0.25">
      <c r="D42" s="6" t="s">
        <v>88</v>
      </c>
      <c r="E42" s="4" t="s">
        <v>46</v>
      </c>
    </row>
    <row r="43" spans="4:5" x14ac:dyDescent="0.25">
      <c r="D43" s="6" t="s">
        <v>89</v>
      </c>
      <c r="E43" s="5" t="s">
        <v>47</v>
      </c>
    </row>
    <row r="44" spans="4:5" x14ac:dyDescent="0.25">
      <c r="D44" s="6" t="s">
        <v>59</v>
      </c>
      <c r="E44" s="5" t="s">
        <v>47</v>
      </c>
    </row>
    <row r="45" spans="4:5" x14ac:dyDescent="0.25">
      <c r="D45" s="6" t="s">
        <v>90</v>
      </c>
      <c r="E45" s="4" t="s">
        <v>46</v>
      </c>
    </row>
    <row r="46" spans="4:5" x14ac:dyDescent="0.25">
      <c r="D46" s="6" t="s">
        <v>91</v>
      </c>
      <c r="E46" s="5" t="s">
        <v>47</v>
      </c>
    </row>
    <row r="47" spans="4:5" x14ac:dyDescent="0.25">
      <c r="D47" s="6" t="s">
        <v>60</v>
      </c>
      <c r="E47" s="5" t="s">
        <v>47</v>
      </c>
    </row>
    <row r="48" spans="4:5" x14ac:dyDescent="0.25">
      <c r="D48" s="6" t="s">
        <v>92</v>
      </c>
      <c r="E48" s="4" t="s">
        <v>46</v>
      </c>
    </row>
    <row r="49" spans="4:5" x14ac:dyDescent="0.25">
      <c r="D49" s="6" t="s">
        <v>93</v>
      </c>
      <c r="E49" s="5" t="s">
        <v>47</v>
      </c>
    </row>
    <row r="50" spans="4:5" x14ac:dyDescent="0.25">
      <c r="D50" s="6" t="s">
        <v>61</v>
      </c>
      <c r="E50" s="5" t="s">
        <v>47</v>
      </c>
    </row>
    <row r="51" spans="4:5" x14ac:dyDescent="0.25">
      <c r="D51" s="6" t="s">
        <v>94</v>
      </c>
      <c r="E51" s="4" t="s">
        <v>46</v>
      </c>
    </row>
    <row r="52" spans="4:5" x14ac:dyDescent="0.25">
      <c r="D52" s="6" t="s">
        <v>95</v>
      </c>
      <c r="E52" s="5" t="s">
        <v>47</v>
      </c>
    </row>
    <row r="53" spans="4:5" x14ac:dyDescent="0.25">
      <c r="D53" s="6" t="s">
        <v>62</v>
      </c>
      <c r="E53" s="5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B3E2-BC1A-4203-BD31-D351A05DEB3C}">
  <sheetPr codeName="Sheet2">
    <pageSetUpPr fitToPage="1"/>
  </sheetPr>
  <dimension ref="A1:G89"/>
  <sheetViews>
    <sheetView tabSelected="1" topLeftCell="B1" zoomScaleNormal="100" workbookViewId="0">
      <selection activeCell="D81" sqref="D81"/>
    </sheetView>
  </sheetViews>
  <sheetFormatPr defaultRowHeight="12.75" x14ac:dyDescent="0.2"/>
  <cols>
    <col min="1" max="1" width="9.140625" style="9"/>
    <col min="2" max="2" width="89.85546875" style="38" bestFit="1" customWidth="1"/>
    <col min="3" max="6" width="12.7109375" style="9" customWidth="1"/>
    <col min="7" max="256" width="11.42578125" style="9" customWidth="1"/>
    <col min="257" max="257" width="9.140625" style="9"/>
    <col min="258" max="258" width="89.85546875" style="9" bestFit="1" customWidth="1"/>
    <col min="259" max="262" width="12.7109375" style="9" customWidth="1"/>
    <col min="263" max="512" width="11.42578125" style="9" customWidth="1"/>
    <col min="513" max="513" width="9.140625" style="9"/>
    <col min="514" max="514" width="89.85546875" style="9" bestFit="1" customWidth="1"/>
    <col min="515" max="518" width="12.7109375" style="9" customWidth="1"/>
    <col min="519" max="768" width="11.42578125" style="9" customWidth="1"/>
    <col min="769" max="769" width="9.140625" style="9"/>
    <col min="770" max="770" width="89.85546875" style="9" bestFit="1" customWidth="1"/>
    <col min="771" max="774" width="12.7109375" style="9" customWidth="1"/>
    <col min="775" max="1024" width="11.42578125" style="9" customWidth="1"/>
    <col min="1025" max="1025" width="9.140625" style="9"/>
    <col min="1026" max="1026" width="89.85546875" style="9" bestFit="1" customWidth="1"/>
    <col min="1027" max="1030" width="12.7109375" style="9" customWidth="1"/>
    <col min="1031" max="1280" width="11.42578125" style="9" customWidth="1"/>
    <col min="1281" max="1281" width="9.140625" style="9"/>
    <col min="1282" max="1282" width="89.85546875" style="9" bestFit="1" customWidth="1"/>
    <col min="1283" max="1286" width="12.7109375" style="9" customWidth="1"/>
    <col min="1287" max="1536" width="11.42578125" style="9" customWidth="1"/>
    <col min="1537" max="1537" width="9.140625" style="9"/>
    <col min="1538" max="1538" width="89.85546875" style="9" bestFit="1" customWidth="1"/>
    <col min="1539" max="1542" width="12.7109375" style="9" customWidth="1"/>
    <col min="1543" max="1792" width="11.42578125" style="9" customWidth="1"/>
    <col min="1793" max="1793" width="9.140625" style="9"/>
    <col min="1794" max="1794" width="89.85546875" style="9" bestFit="1" customWidth="1"/>
    <col min="1795" max="1798" width="12.7109375" style="9" customWidth="1"/>
    <col min="1799" max="2048" width="11.42578125" style="9" customWidth="1"/>
    <col min="2049" max="2049" width="9.140625" style="9"/>
    <col min="2050" max="2050" width="89.85546875" style="9" bestFit="1" customWidth="1"/>
    <col min="2051" max="2054" width="12.7109375" style="9" customWidth="1"/>
    <col min="2055" max="2304" width="11.42578125" style="9" customWidth="1"/>
    <col min="2305" max="2305" width="9.140625" style="9"/>
    <col min="2306" max="2306" width="89.85546875" style="9" bestFit="1" customWidth="1"/>
    <col min="2307" max="2310" width="12.7109375" style="9" customWidth="1"/>
    <col min="2311" max="2560" width="11.42578125" style="9" customWidth="1"/>
    <col min="2561" max="2561" width="9.140625" style="9"/>
    <col min="2562" max="2562" width="89.85546875" style="9" bestFit="1" customWidth="1"/>
    <col min="2563" max="2566" width="12.7109375" style="9" customWidth="1"/>
    <col min="2567" max="2816" width="11.42578125" style="9" customWidth="1"/>
    <col min="2817" max="2817" width="9.140625" style="9"/>
    <col min="2818" max="2818" width="89.85546875" style="9" bestFit="1" customWidth="1"/>
    <col min="2819" max="2822" width="12.7109375" style="9" customWidth="1"/>
    <col min="2823" max="3072" width="11.42578125" style="9" customWidth="1"/>
    <col min="3073" max="3073" width="9.140625" style="9"/>
    <col min="3074" max="3074" width="89.85546875" style="9" bestFit="1" customWidth="1"/>
    <col min="3075" max="3078" width="12.7109375" style="9" customWidth="1"/>
    <col min="3079" max="3328" width="11.42578125" style="9" customWidth="1"/>
    <col min="3329" max="3329" width="9.140625" style="9"/>
    <col min="3330" max="3330" width="89.85546875" style="9" bestFit="1" customWidth="1"/>
    <col min="3331" max="3334" width="12.7109375" style="9" customWidth="1"/>
    <col min="3335" max="3584" width="11.42578125" style="9" customWidth="1"/>
    <col min="3585" max="3585" width="9.140625" style="9"/>
    <col min="3586" max="3586" width="89.85546875" style="9" bestFit="1" customWidth="1"/>
    <col min="3587" max="3590" width="12.7109375" style="9" customWidth="1"/>
    <col min="3591" max="3840" width="11.42578125" style="9" customWidth="1"/>
    <col min="3841" max="3841" width="9.140625" style="9"/>
    <col min="3842" max="3842" width="89.85546875" style="9" bestFit="1" customWidth="1"/>
    <col min="3843" max="3846" width="12.7109375" style="9" customWidth="1"/>
    <col min="3847" max="4096" width="11.42578125" style="9" customWidth="1"/>
    <col min="4097" max="4097" width="9.140625" style="9"/>
    <col min="4098" max="4098" width="89.85546875" style="9" bestFit="1" customWidth="1"/>
    <col min="4099" max="4102" width="12.7109375" style="9" customWidth="1"/>
    <col min="4103" max="4352" width="11.42578125" style="9" customWidth="1"/>
    <col min="4353" max="4353" width="9.140625" style="9"/>
    <col min="4354" max="4354" width="89.85546875" style="9" bestFit="1" customWidth="1"/>
    <col min="4355" max="4358" width="12.7109375" style="9" customWidth="1"/>
    <col min="4359" max="4608" width="11.42578125" style="9" customWidth="1"/>
    <col min="4609" max="4609" width="9.140625" style="9"/>
    <col min="4610" max="4610" width="89.85546875" style="9" bestFit="1" customWidth="1"/>
    <col min="4611" max="4614" width="12.7109375" style="9" customWidth="1"/>
    <col min="4615" max="4864" width="11.42578125" style="9" customWidth="1"/>
    <col min="4865" max="4865" width="9.140625" style="9"/>
    <col min="4866" max="4866" width="89.85546875" style="9" bestFit="1" customWidth="1"/>
    <col min="4867" max="4870" width="12.7109375" style="9" customWidth="1"/>
    <col min="4871" max="5120" width="11.42578125" style="9" customWidth="1"/>
    <col min="5121" max="5121" width="9.140625" style="9"/>
    <col min="5122" max="5122" width="89.85546875" style="9" bestFit="1" customWidth="1"/>
    <col min="5123" max="5126" width="12.7109375" style="9" customWidth="1"/>
    <col min="5127" max="5376" width="11.42578125" style="9" customWidth="1"/>
    <col min="5377" max="5377" width="9.140625" style="9"/>
    <col min="5378" max="5378" width="89.85546875" style="9" bestFit="1" customWidth="1"/>
    <col min="5379" max="5382" width="12.7109375" style="9" customWidth="1"/>
    <col min="5383" max="5632" width="11.42578125" style="9" customWidth="1"/>
    <col min="5633" max="5633" width="9.140625" style="9"/>
    <col min="5634" max="5634" width="89.85546875" style="9" bestFit="1" customWidth="1"/>
    <col min="5635" max="5638" width="12.7109375" style="9" customWidth="1"/>
    <col min="5639" max="5888" width="11.42578125" style="9" customWidth="1"/>
    <col min="5889" max="5889" width="9.140625" style="9"/>
    <col min="5890" max="5890" width="89.85546875" style="9" bestFit="1" customWidth="1"/>
    <col min="5891" max="5894" width="12.7109375" style="9" customWidth="1"/>
    <col min="5895" max="6144" width="11.42578125" style="9" customWidth="1"/>
    <col min="6145" max="6145" width="9.140625" style="9"/>
    <col min="6146" max="6146" width="89.85546875" style="9" bestFit="1" customWidth="1"/>
    <col min="6147" max="6150" width="12.7109375" style="9" customWidth="1"/>
    <col min="6151" max="6400" width="11.42578125" style="9" customWidth="1"/>
    <col min="6401" max="6401" width="9.140625" style="9"/>
    <col min="6402" max="6402" width="89.85546875" style="9" bestFit="1" customWidth="1"/>
    <col min="6403" max="6406" width="12.7109375" style="9" customWidth="1"/>
    <col min="6407" max="6656" width="11.42578125" style="9" customWidth="1"/>
    <col min="6657" max="6657" width="9.140625" style="9"/>
    <col min="6658" max="6658" width="89.85546875" style="9" bestFit="1" customWidth="1"/>
    <col min="6659" max="6662" width="12.7109375" style="9" customWidth="1"/>
    <col min="6663" max="6912" width="11.42578125" style="9" customWidth="1"/>
    <col min="6913" max="6913" width="9.140625" style="9"/>
    <col min="6914" max="6914" width="89.85546875" style="9" bestFit="1" customWidth="1"/>
    <col min="6915" max="6918" width="12.7109375" style="9" customWidth="1"/>
    <col min="6919" max="7168" width="11.42578125" style="9" customWidth="1"/>
    <col min="7169" max="7169" width="9.140625" style="9"/>
    <col min="7170" max="7170" width="89.85546875" style="9" bestFit="1" customWidth="1"/>
    <col min="7171" max="7174" width="12.7109375" style="9" customWidth="1"/>
    <col min="7175" max="7424" width="11.42578125" style="9" customWidth="1"/>
    <col min="7425" max="7425" width="9.140625" style="9"/>
    <col min="7426" max="7426" width="89.85546875" style="9" bestFit="1" customWidth="1"/>
    <col min="7427" max="7430" width="12.7109375" style="9" customWidth="1"/>
    <col min="7431" max="7680" width="11.42578125" style="9" customWidth="1"/>
    <col min="7681" max="7681" width="9.140625" style="9"/>
    <col min="7682" max="7682" width="89.85546875" style="9" bestFit="1" customWidth="1"/>
    <col min="7683" max="7686" width="12.7109375" style="9" customWidth="1"/>
    <col min="7687" max="7936" width="11.42578125" style="9" customWidth="1"/>
    <col min="7937" max="7937" width="9.140625" style="9"/>
    <col min="7938" max="7938" width="89.85546875" style="9" bestFit="1" customWidth="1"/>
    <col min="7939" max="7942" width="12.7109375" style="9" customWidth="1"/>
    <col min="7943" max="8192" width="11.42578125" style="9" customWidth="1"/>
    <col min="8193" max="8193" width="9.140625" style="9"/>
    <col min="8194" max="8194" width="89.85546875" style="9" bestFit="1" customWidth="1"/>
    <col min="8195" max="8198" width="12.7109375" style="9" customWidth="1"/>
    <col min="8199" max="8448" width="11.42578125" style="9" customWidth="1"/>
    <col min="8449" max="8449" width="9.140625" style="9"/>
    <col min="8450" max="8450" width="89.85546875" style="9" bestFit="1" customWidth="1"/>
    <col min="8451" max="8454" width="12.7109375" style="9" customWidth="1"/>
    <col min="8455" max="8704" width="11.42578125" style="9" customWidth="1"/>
    <col min="8705" max="8705" width="9.140625" style="9"/>
    <col min="8706" max="8706" width="89.85546875" style="9" bestFit="1" customWidth="1"/>
    <col min="8707" max="8710" width="12.7109375" style="9" customWidth="1"/>
    <col min="8711" max="8960" width="11.42578125" style="9" customWidth="1"/>
    <col min="8961" max="8961" width="9.140625" style="9"/>
    <col min="8962" max="8962" width="89.85546875" style="9" bestFit="1" customWidth="1"/>
    <col min="8963" max="8966" width="12.7109375" style="9" customWidth="1"/>
    <col min="8967" max="9216" width="11.42578125" style="9" customWidth="1"/>
    <col min="9217" max="9217" width="9.140625" style="9"/>
    <col min="9218" max="9218" width="89.85546875" style="9" bestFit="1" customWidth="1"/>
    <col min="9219" max="9222" width="12.7109375" style="9" customWidth="1"/>
    <col min="9223" max="9472" width="11.42578125" style="9" customWidth="1"/>
    <col min="9473" max="9473" width="9.140625" style="9"/>
    <col min="9474" max="9474" width="89.85546875" style="9" bestFit="1" customWidth="1"/>
    <col min="9475" max="9478" width="12.7109375" style="9" customWidth="1"/>
    <col min="9479" max="9728" width="11.42578125" style="9" customWidth="1"/>
    <col min="9729" max="9729" width="9.140625" style="9"/>
    <col min="9730" max="9730" width="89.85546875" style="9" bestFit="1" customWidth="1"/>
    <col min="9731" max="9734" width="12.7109375" style="9" customWidth="1"/>
    <col min="9735" max="9984" width="11.42578125" style="9" customWidth="1"/>
    <col min="9985" max="9985" width="9.140625" style="9"/>
    <col min="9986" max="9986" width="89.85546875" style="9" bestFit="1" customWidth="1"/>
    <col min="9987" max="9990" width="12.7109375" style="9" customWidth="1"/>
    <col min="9991" max="10240" width="11.42578125" style="9" customWidth="1"/>
    <col min="10241" max="10241" width="9.140625" style="9"/>
    <col min="10242" max="10242" width="89.85546875" style="9" bestFit="1" customWidth="1"/>
    <col min="10243" max="10246" width="12.7109375" style="9" customWidth="1"/>
    <col min="10247" max="10496" width="11.42578125" style="9" customWidth="1"/>
    <col min="10497" max="10497" width="9.140625" style="9"/>
    <col min="10498" max="10498" width="89.85546875" style="9" bestFit="1" customWidth="1"/>
    <col min="10499" max="10502" width="12.7109375" style="9" customWidth="1"/>
    <col min="10503" max="10752" width="11.42578125" style="9" customWidth="1"/>
    <col min="10753" max="10753" width="9.140625" style="9"/>
    <col min="10754" max="10754" width="89.85546875" style="9" bestFit="1" customWidth="1"/>
    <col min="10755" max="10758" width="12.7109375" style="9" customWidth="1"/>
    <col min="10759" max="11008" width="11.42578125" style="9" customWidth="1"/>
    <col min="11009" max="11009" width="9.140625" style="9"/>
    <col min="11010" max="11010" width="89.85546875" style="9" bestFit="1" customWidth="1"/>
    <col min="11011" max="11014" width="12.7109375" style="9" customWidth="1"/>
    <col min="11015" max="11264" width="11.42578125" style="9" customWidth="1"/>
    <col min="11265" max="11265" width="9.140625" style="9"/>
    <col min="11266" max="11266" width="89.85546875" style="9" bestFit="1" customWidth="1"/>
    <col min="11267" max="11270" width="12.7109375" style="9" customWidth="1"/>
    <col min="11271" max="11520" width="11.42578125" style="9" customWidth="1"/>
    <col min="11521" max="11521" width="9.140625" style="9"/>
    <col min="11522" max="11522" width="89.85546875" style="9" bestFit="1" customWidth="1"/>
    <col min="11523" max="11526" width="12.7109375" style="9" customWidth="1"/>
    <col min="11527" max="11776" width="11.42578125" style="9" customWidth="1"/>
    <col min="11777" max="11777" width="9.140625" style="9"/>
    <col min="11778" max="11778" width="89.85546875" style="9" bestFit="1" customWidth="1"/>
    <col min="11779" max="11782" width="12.7109375" style="9" customWidth="1"/>
    <col min="11783" max="12032" width="11.42578125" style="9" customWidth="1"/>
    <col min="12033" max="12033" width="9.140625" style="9"/>
    <col min="12034" max="12034" width="89.85546875" style="9" bestFit="1" customWidth="1"/>
    <col min="12035" max="12038" width="12.7109375" style="9" customWidth="1"/>
    <col min="12039" max="12288" width="11.42578125" style="9" customWidth="1"/>
    <col min="12289" max="12289" width="9.140625" style="9"/>
    <col min="12290" max="12290" width="89.85546875" style="9" bestFit="1" customWidth="1"/>
    <col min="12291" max="12294" width="12.7109375" style="9" customWidth="1"/>
    <col min="12295" max="12544" width="11.42578125" style="9" customWidth="1"/>
    <col min="12545" max="12545" width="9.140625" style="9"/>
    <col min="12546" max="12546" width="89.85546875" style="9" bestFit="1" customWidth="1"/>
    <col min="12547" max="12550" width="12.7109375" style="9" customWidth="1"/>
    <col min="12551" max="12800" width="11.42578125" style="9" customWidth="1"/>
    <col min="12801" max="12801" width="9.140625" style="9"/>
    <col min="12802" max="12802" width="89.85546875" style="9" bestFit="1" customWidth="1"/>
    <col min="12803" max="12806" width="12.7109375" style="9" customWidth="1"/>
    <col min="12807" max="13056" width="11.42578125" style="9" customWidth="1"/>
    <col min="13057" max="13057" width="9.140625" style="9"/>
    <col min="13058" max="13058" width="89.85546875" style="9" bestFit="1" customWidth="1"/>
    <col min="13059" max="13062" width="12.7109375" style="9" customWidth="1"/>
    <col min="13063" max="13312" width="11.42578125" style="9" customWidth="1"/>
    <col min="13313" max="13313" width="9.140625" style="9"/>
    <col min="13314" max="13314" width="89.85546875" style="9" bestFit="1" customWidth="1"/>
    <col min="13315" max="13318" width="12.7109375" style="9" customWidth="1"/>
    <col min="13319" max="13568" width="11.42578125" style="9" customWidth="1"/>
    <col min="13569" max="13569" width="9.140625" style="9"/>
    <col min="13570" max="13570" width="89.85546875" style="9" bestFit="1" customWidth="1"/>
    <col min="13571" max="13574" width="12.7109375" style="9" customWidth="1"/>
    <col min="13575" max="13824" width="11.42578125" style="9" customWidth="1"/>
    <col min="13825" max="13825" width="9.140625" style="9"/>
    <col min="13826" max="13826" width="89.85546875" style="9" bestFit="1" customWidth="1"/>
    <col min="13827" max="13830" width="12.7109375" style="9" customWidth="1"/>
    <col min="13831" max="14080" width="11.42578125" style="9" customWidth="1"/>
    <col min="14081" max="14081" width="9.140625" style="9"/>
    <col min="14082" max="14082" width="89.85546875" style="9" bestFit="1" customWidth="1"/>
    <col min="14083" max="14086" width="12.7109375" style="9" customWidth="1"/>
    <col min="14087" max="14336" width="11.42578125" style="9" customWidth="1"/>
    <col min="14337" max="14337" width="9.140625" style="9"/>
    <col min="14338" max="14338" width="89.85546875" style="9" bestFit="1" customWidth="1"/>
    <col min="14339" max="14342" width="12.7109375" style="9" customWidth="1"/>
    <col min="14343" max="14592" width="11.42578125" style="9" customWidth="1"/>
    <col min="14593" max="14593" width="9.140625" style="9"/>
    <col min="14594" max="14594" width="89.85546875" style="9" bestFit="1" customWidth="1"/>
    <col min="14595" max="14598" width="12.7109375" style="9" customWidth="1"/>
    <col min="14599" max="14848" width="11.42578125" style="9" customWidth="1"/>
    <col min="14849" max="14849" width="9.140625" style="9"/>
    <col min="14850" max="14850" width="89.85546875" style="9" bestFit="1" customWidth="1"/>
    <col min="14851" max="14854" width="12.7109375" style="9" customWidth="1"/>
    <col min="14855" max="15104" width="11.42578125" style="9" customWidth="1"/>
    <col min="15105" max="15105" width="9.140625" style="9"/>
    <col min="15106" max="15106" width="89.85546875" style="9" bestFit="1" customWidth="1"/>
    <col min="15107" max="15110" width="12.7109375" style="9" customWidth="1"/>
    <col min="15111" max="15360" width="11.42578125" style="9" customWidth="1"/>
    <col min="15361" max="15361" width="9.140625" style="9"/>
    <col min="15362" max="15362" width="89.85546875" style="9" bestFit="1" customWidth="1"/>
    <col min="15363" max="15366" width="12.7109375" style="9" customWidth="1"/>
    <col min="15367" max="15616" width="11.42578125" style="9" customWidth="1"/>
    <col min="15617" max="15617" width="9.140625" style="9"/>
    <col min="15618" max="15618" width="89.85546875" style="9" bestFit="1" customWidth="1"/>
    <col min="15619" max="15622" width="12.7109375" style="9" customWidth="1"/>
    <col min="15623" max="15872" width="11.42578125" style="9" customWidth="1"/>
    <col min="15873" max="15873" width="9.140625" style="9"/>
    <col min="15874" max="15874" width="89.85546875" style="9" bestFit="1" customWidth="1"/>
    <col min="15875" max="15878" width="12.7109375" style="9" customWidth="1"/>
    <col min="15879" max="16128" width="11.42578125" style="9" customWidth="1"/>
    <col min="16129" max="16129" width="9.140625" style="9"/>
    <col min="16130" max="16130" width="89.85546875" style="9" bestFit="1" customWidth="1"/>
    <col min="16131" max="16134" width="12.7109375" style="9" customWidth="1"/>
    <col min="16135" max="16384" width="11.42578125" style="9" customWidth="1"/>
  </cols>
  <sheetData>
    <row r="1" spans="1:6" s="8" customFormat="1" ht="30" customHeight="1" x14ac:dyDescent="0.3">
      <c r="B1" s="40" t="s">
        <v>98</v>
      </c>
      <c r="C1" s="40"/>
      <c r="D1" s="40"/>
      <c r="E1" s="40"/>
      <c r="F1" s="40"/>
    </row>
    <row r="2" spans="1:6" s="8" customFormat="1" ht="15" customHeight="1" x14ac:dyDescent="0.3">
      <c r="B2" s="41" t="s">
        <v>99</v>
      </c>
      <c r="C2" s="41"/>
      <c r="D2" s="41"/>
      <c r="E2" s="41"/>
      <c r="F2" s="41"/>
    </row>
    <row r="3" spans="1:6" s="8" customFormat="1" ht="15" customHeight="1" x14ac:dyDescent="0.3">
      <c r="B3" s="41" t="s">
        <v>199</v>
      </c>
      <c r="C3" s="41"/>
      <c r="D3" s="41"/>
      <c r="E3" s="41"/>
      <c r="F3" s="41"/>
    </row>
    <row r="4" spans="1:6" s="8" customFormat="1" ht="30" customHeight="1" x14ac:dyDescent="0.3">
      <c r="B4" s="42" t="s">
        <v>100</v>
      </c>
      <c r="C4" s="42"/>
      <c r="D4" s="42"/>
      <c r="E4" s="42"/>
      <c r="F4" s="42"/>
    </row>
    <row r="5" spans="1:6" ht="3.75" customHeight="1" x14ac:dyDescent="0.2">
      <c r="B5" s="10"/>
      <c r="C5" s="10"/>
      <c r="D5" s="10"/>
      <c r="E5" s="10"/>
      <c r="F5" s="10"/>
    </row>
    <row r="6" spans="1:6" ht="30" customHeight="1" thickBot="1" x14ac:dyDescent="0.25">
      <c r="B6" s="11"/>
      <c r="C6" s="12" t="s">
        <v>15</v>
      </c>
      <c r="D6" s="12" t="s">
        <v>13</v>
      </c>
      <c r="E6" s="12" t="s">
        <v>14</v>
      </c>
      <c r="F6" s="13" t="s">
        <v>101</v>
      </c>
    </row>
    <row r="7" spans="1:6" s="10" customFormat="1" ht="15" customHeight="1" thickTop="1" x14ac:dyDescent="0.25">
      <c r="B7" s="14" t="s">
        <v>102</v>
      </c>
      <c r="C7" s="15">
        <f>SUM(C8:C15)</f>
        <v>6836.2057899999991</v>
      </c>
      <c r="D7" s="15">
        <f t="shared" ref="D7:F7" si="0">SUM(D8:D15)</f>
        <v>21202.692409999996</v>
      </c>
      <c r="E7" s="15">
        <f t="shared" si="0"/>
        <v>38796.382539999999</v>
      </c>
      <c r="F7" s="15">
        <f t="shared" si="0"/>
        <v>66835.280740000002</v>
      </c>
    </row>
    <row r="8" spans="1:6" s="10" customFormat="1" ht="15" customHeight="1" x14ac:dyDescent="0.25">
      <c r="A8" s="16" t="s">
        <v>103</v>
      </c>
      <c r="B8" s="17" t="s">
        <v>104</v>
      </c>
      <c r="C8" s="18">
        <f>IFERROR(VLOOKUP($A8,Sheet1!$A$7:$G$89,Sheet1!E$4,FALSE),0)/1000</f>
        <v>230.20992999999999</v>
      </c>
      <c r="D8" s="18">
        <f>IFERROR(VLOOKUP($A8,Sheet1!$A$7:$G$89,Sheet1!F$4,FALSE),0)/1000</f>
        <v>8016.5476600000002</v>
      </c>
      <c r="E8" s="18">
        <f>IFERROR(VLOOKUP($A8,Sheet1!$A$7:$G$89,Sheet1!G$4,FALSE),0)/1000</f>
        <v>2754.3327300000001</v>
      </c>
      <c r="F8" s="18">
        <f>SUM(C8:E8)</f>
        <v>11001.090320000001</v>
      </c>
    </row>
    <row r="9" spans="1:6" s="20" customFormat="1" ht="15" customHeight="1" x14ac:dyDescent="0.25">
      <c r="A9" s="19" t="s">
        <v>105</v>
      </c>
      <c r="B9" s="17" t="s">
        <v>106</v>
      </c>
      <c r="C9" s="18">
        <f>IFERROR(VLOOKUP($A9,Sheet1!$A$7:$G$89,Sheet1!E$4,FALSE),0)/1000</f>
        <v>6438.369529999999</v>
      </c>
      <c r="D9" s="18">
        <f>IFERROR(VLOOKUP($A9,Sheet1!$A$7:$G$89,Sheet1!F$4,FALSE),0)/1000</f>
        <v>5417.4956199999988</v>
      </c>
      <c r="E9" s="18">
        <f>IFERROR(VLOOKUP($A9,Sheet1!$A$7:$G$89,Sheet1!G$4,FALSE),0)/1000</f>
        <v>0</v>
      </c>
      <c r="F9" s="18">
        <f t="shared" ref="F9:F15" si="1">SUM(C9:E9)</f>
        <v>11855.865149999998</v>
      </c>
    </row>
    <row r="10" spans="1:6" s="20" customFormat="1" ht="15" customHeight="1" x14ac:dyDescent="0.25">
      <c r="A10" s="19" t="s">
        <v>107</v>
      </c>
      <c r="B10" s="17" t="s">
        <v>108</v>
      </c>
      <c r="C10" s="18">
        <f>IFERROR(VLOOKUP($A10,Sheet1!$A$7:$G$89,Sheet1!E$4,FALSE),0)/1000</f>
        <v>84.573139999999981</v>
      </c>
      <c r="D10" s="18">
        <f>IFERROR(VLOOKUP($A10,Sheet1!$A$7:$G$89,Sheet1!F$4,FALSE),0)/1000</f>
        <v>1354.8253500000001</v>
      </c>
      <c r="E10" s="18">
        <f>IFERROR(VLOOKUP($A10,Sheet1!$A$7:$G$89,Sheet1!G$4,FALSE),0)/1000</f>
        <v>1329.55789</v>
      </c>
      <c r="F10" s="18">
        <f t="shared" si="1"/>
        <v>2768.9563800000001</v>
      </c>
    </row>
    <row r="11" spans="1:6" s="20" customFormat="1" ht="15" customHeight="1" x14ac:dyDescent="0.25">
      <c r="A11" s="19" t="s">
        <v>109</v>
      </c>
      <c r="B11" s="17" t="s">
        <v>110</v>
      </c>
      <c r="C11" s="18">
        <f>IFERROR(VLOOKUP($A11,Sheet1!$A$7:$G$89,Sheet1!E$4,FALSE),0)/1000</f>
        <v>0</v>
      </c>
      <c r="D11" s="18">
        <f>IFERROR(VLOOKUP($A11,Sheet1!$A$7:$G$89,Sheet1!F$4,FALSE),0)/1000</f>
        <v>0</v>
      </c>
      <c r="E11" s="18">
        <f>IFERROR(VLOOKUP($A11,Sheet1!$A$7:$G$89,Sheet1!G$4,FALSE),0)/1000</f>
        <v>0</v>
      </c>
      <c r="F11" s="18">
        <f t="shared" si="1"/>
        <v>0</v>
      </c>
    </row>
    <row r="12" spans="1:6" s="20" customFormat="1" ht="15" customHeight="1" x14ac:dyDescent="0.25">
      <c r="A12" s="19" t="s">
        <v>111</v>
      </c>
      <c r="B12" s="17" t="s">
        <v>112</v>
      </c>
      <c r="C12" s="18">
        <f>IFERROR(VLOOKUP($A12,Sheet1!$A$7:$G$89,Sheet1!E$4,FALSE),0)/1000</f>
        <v>6.3819999999999997</v>
      </c>
      <c r="D12" s="18">
        <f>IFERROR(VLOOKUP($A12,Sheet1!$A$7:$G$89,Sheet1!F$4,FALSE),0)/1000</f>
        <v>3103.2089299999998</v>
      </c>
      <c r="E12" s="18">
        <f>IFERROR(VLOOKUP($A12,Sheet1!$A$7:$G$89,Sheet1!G$4,FALSE),0)/1000</f>
        <v>39.993799999999993</v>
      </c>
      <c r="F12" s="18">
        <f t="shared" si="1"/>
        <v>3149.58473</v>
      </c>
    </row>
    <row r="13" spans="1:6" s="20" customFormat="1" ht="15" customHeight="1" x14ac:dyDescent="0.25">
      <c r="A13" s="19" t="s">
        <v>113</v>
      </c>
      <c r="B13" s="17" t="s">
        <v>114</v>
      </c>
      <c r="C13" s="18">
        <f>IFERROR(VLOOKUP($A13,Sheet1!$A$7:$G$89,Sheet1!E$4,FALSE),0)/1000</f>
        <v>49.102570000000007</v>
      </c>
      <c r="D13" s="18">
        <f>IFERROR(VLOOKUP($A13,Sheet1!$A$7:$G$89,Sheet1!F$4,FALSE),0)/1000</f>
        <v>3276.2147699999996</v>
      </c>
      <c r="E13" s="18">
        <f>IFERROR(VLOOKUP($A13,Sheet1!$A$7:$G$89,Sheet1!G$4,FALSE),0)/1000</f>
        <v>34568.878969999998</v>
      </c>
      <c r="F13" s="18">
        <f t="shared" si="1"/>
        <v>37894.196309999999</v>
      </c>
    </row>
    <row r="14" spans="1:6" s="20" customFormat="1" ht="15" customHeight="1" x14ac:dyDescent="0.25">
      <c r="A14" s="19" t="s">
        <v>115</v>
      </c>
      <c r="B14" s="17" t="s">
        <v>116</v>
      </c>
      <c r="C14" s="18">
        <f>IFERROR(VLOOKUP($A14,Sheet1!$A$7:$G$89,Sheet1!E$4,FALSE),0)/1000</f>
        <v>27.568619999999999</v>
      </c>
      <c r="D14" s="18">
        <f>IFERROR(VLOOKUP($A14,Sheet1!$A$7:$G$89,Sheet1!F$4,FALSE),0)/1000</f>
        <v>34.400080000000003</v>
      </c>
      <c r="E14" s="18">
        <f>IFERROR(VLOOKUP($A14,Sheet1!$A$7:$G$89,Sheet1!G$4,FALSE),0)/1000</f>
        <v>103.61914999999999</v>
      </c>
      <c r="F14" s="18">
        <f t="shared" si="1"/>
        <v>165.58785</v>
      </c>
    </row>
    <row r="15" spans="1:6" s="10" customFormat="1" ht="15" customHeight="1" x14ac:dyDescent="0.25">
      <c r="A15" s="16" t="s">
        <v>117</v>
      </c>
      <c r="B15" s="17" t="s">
        <v>118</v>
      </c>
      <c r="C15" s="18">
        <f>IFERROR(VLOOKUP($A15,Sheet1!$A$7:$G$89,Sheet1!E$4,FALSE),0)/1000</f>
        <v>0</v>
      </c>
      <c r="D15" s="18">
        <f>IFERROR(VLOOKUP($A15,Sheet1!$A$7:$G$89,Sheet1!F$4,FALSE),0)/1000</f>
        <v>0</v>
      </c>
      <c r="E15" s="18">
        <f>IFERROR(VLOOKUP($A15,Sheet1!$A$7:$G$89,Sheet1!G$4,FALSE),0)/1000</f>
        <v>0</v>
      </c>
      <c r="F15" s="18">
        <f t="shared" si="1"/>
        <v>0</v>
      </c>
    </row>
    <row r="16" spans="1:6" s="10" customFormat="1" ht="15" customHeight="1" x14ac:dyDescent="0.25">
      <c r="B16" s="21" t="s">
        <v>119</v>
      </c>
      <c r="C16" s="22">
        <f>SUM(C17:C22)</f>
        <v>493.20959999999997</v>
      </c>
      <c r="D16" s="22">
        <f t="shared" ref="D16:F16" si="2">SUM(D17:D22)</f>
        <v>3908.4547499999999</v>
      </c>
      <c r="E16" s="22">
        <f t="shared" si="2"/>
        <v>8607.9359399999994</v>
      </c>
      <c r="F16" s="22">
        <f t="shared" si="2"/>
        <v>13009.60029</v>
      </c>
    </row>
    <row r="17" spans="1:6" s="10" customFormat="1" ht="15" customHeight="1" x14ac:dyDescent="0.25">
      <c r="A17" s="16" t="s">
        <v>120</v>
      </c>
      <c r="B17" s="17" t="s">
        <v>121</v>
      </c>
      <c r="C17" s="18">
        <f>IFERROR(VLOOKUP($A17,Sheet1!$A$7:$G$89,Sheet1!E$4,FALSE),0)/1000</f>
        <v>0</v>
      </c>
      <c r="D17" s="18">
        <f>IFERROR(VLOOKUP($A17,Sheet1!$A$7:$G$89,Sheet1!F$4,FALSE),0)/1000</f>
        <v>0</v>
      </c>
      <c r="E17" s="18">
        <f>IFERROR(VLOOKUP($A17,Sheet1!$A$7:$G$89,Sheet1!G$4,FALSE),0)/1000</f>
        <v>3344.5094199999999</v>
      </c>
      <c r="F17" s="18">
        <f t="shared" ref="F17:F22" si="3">SUM(C17:E17)</f>
        <v>3344.5094199999999</v>
      </c>
    </row>
    <row r="18" spans="1:6" s="20" customFormat="1" ht="15" customHeight="1" x14ac:dyDescent="0.25">
      <c r="A18" s="19" t="s">
        <v>122</v>
      </c>
      <c r="B18" s="17" t="s">
        <v>123</v>
      </c>
      <c r="C18" s="18">
        <f>IFERROR(VLOOKUP($A18,Sheet1!$A$7:$G$89,Sheet1!E$4,FALSE),0)/1000</f>
        <v>493.20959999999997</v>
      </c>
      <c r="D18" s="18">
        <f>IFERROR(VLOOKUP($A18,Sheet1!$A$7:$G$89,Sheet1!F$4,FALSE),0)/1000</f>
        <v>2028.8267499999999</v>
      </c>
      <c r="E18" s="18">
        <f>IFERROR(VLOOKUP($A18,Sheet1!$A$7:$G$89,Sheet1!G$4,FALSE),0)/1000</f>
        <v>1365.7800300000001</v>
      </c>
      <c r="F18" s="18">
        <f t="shared" si="3"/>
        <v>3887.8163800000002</v>
      </c>
    </row>
    <row r="19" spans="1:6" s="20" customFormat="1" ht="15" customHeight="1" x14ac:dyDescent="0.25">
      <c r="A19" s="19" t="s">
        <v>124</v>
      </c>
      <c r="B19" s="17" t="s">
        <v>125</v>
      </c>
      <c r="C19" s="18">
        <f>IFERROR(VLOOKUP($A19,Sheet1!$A$7:$G$89,Sheet1!E$4,FALSE),0)/1000</f>
        <v>0</v>
      </c>
      <c r="D19" s="18">
        <f>IFERROR(VLOOKUP($A19,Sheet1!$A$7:$G$89,Sheet1!F$4,FALSE),0)/1000</f>
        <v>1879.6279999999999</v>
      </c>
      <c r="E19" s="18">
        <f>IFERROR(VLOOKUP($A19,Sheet1!$A$7:$G$89,Sheet1!G$4,FALSE),0)/1000</f>
        <v>3897.6464900000001</v>
      </c>
      <c r="F19" s="18">
        <f t="shared" si="3"/>
        <v>5777.2744899999998</v>
      </c>
    </row>
    <row r="20" spans="1:6" s="20" customFormat="1" ht="15" customHeight="1" x14ac:dyDescent="0.25">
      <c r="A20" s="19" t="s">
        <v>126</v>
      </c>
      <c r="B20" s="17" t="s">
        <v>127</v>
      </c>
      <c r="C20" s="18">
        <f>IFERROR(VLOOKUP($A20,Sheet1!$A$7:$G$89,Sheet1!E$4,FALSE),0)/1000</f>
        <v>0</v>
      </c>
      <c r="D20" s="18">
        <f>IFERROR(VLOOKUP($A20,Sheet1!$A$7:$G$89,Sheet1!F$4,FALSE),0)/1000</f>
        <v>0</v>
      </c>
      <c r="E20" s="18">
        <f>IFERROR(VLOOKUP($A20,Sheet1!$A$7:$G$89,Sheet1!G$4,FALSE),0)/1000</f>
        <v>0</v>
      </c>
      <c r="F20" s="18">
        <f t="shared" si="3"/>
        <v>0</v>
      </c>
    </row>
    <row r="21" spans="1:6" s="20" customFormat="1" ht="15" customHeight="1" x14ac:dyDescent="0.25">
      <c r="A21" s="19" t="s">
        <v>128</v>
      </c>
      <c r="B21" s="17" t="s">
        <v>129</v>
      </c>
      <c r="C21" s="18">
        <f>IFERROR(VLOOKUP($A21,Sheet1!$A$7:$G$89,Sheet1!E$4,FALSE),0)/1000</f>
        <v>0</v>
      </c>
      <c r="D21" s="18">
        <f>IFERROR(VLOOKUP($A21,Sheet1!$A$7:$G$89,Sheet1!F$4,FALSE),0)/1000</f>
        <v>0</v>
      </c>
      <c r="E21" s="18">
        <f>IFERROR(VLOOKUP($A21,Sheet1!$A$7:$G$89,Sheet1!G$4,FALSE),0)/1000</f>
        <v>0</v>
      </c>
      <c r="F21" s="18">
        <f t="shared" si="3"/>
        <v>0</v>
      </c>
    </row>
    <row r="22" spans="1:6" s="20" customFormat="1" ht="15" customHeight="1" x14ac:dyDescent="0.25">
      <c r="A22" s="19" t="s">
        <v>130</v>
      </c>
      <c r="B22" s="17" t="s">
        <v>131</v>
      </c>
      <c r="C22" s="18">
        <f>IFERROR(VLOOKUP($A22,Sheet1!$A$7:$G$89,Sheet1!E$4,FALSE),0)/1000</f>
        <v>0</v>
      </c>
      <c r="D22" s="18">
        <f>IFERROR(VLOOKUP($A22,Sheet1!$A$7:$G$89,Sheet1!F$4,FALSE),0)/1000</f>
        <v>0</v>
      </c>
      <c r="E22" s="18">
        <f>IFERROR(VLOOKUP($A22,Sheet1!$A$7:$G$89,Sheet1!G$4,FALSE),0)/1000</f>
        <v>0</v>
      </c>
      <c r="F22" s="18">
        <f t="shared" si="3"/>
        <v>0</v>
      </c>
    </row>
    <row r="23" spans="1:6" ht="15" customHeight="1" x14ac:dyDescent="0.2">
      <c r="B23" s="21" t="s">
        <v>132</v>
      </c>
      <c r="C23" s="22">
        <f>SUM(C24:C28)</f>
        <v>6342.9961899999989</v>
      </c>
      <c r="D23" s="22">
        <f t="shared" ref="D23:F23" si="4">SUM(D24:D28)</f>
        <v>17294.237659999999</v>
      </c>
      <c r="E23" s="22">
        <f t="shared" si="4"/>
        <v>30188.446599999996</v>
      </c>
      <c r="F23" s="22">
        <f t="shared" si="4"/>
        <v>53825.68045</v>
      </c>
    </row>
    <row r="24" spans="1:6" s="10" customFormat="1" ht="15" customHeight="1" x14ac:dyDescent="0.25">
      <c r="A24" s="16" t="s">
        <v>133</v>
      </c>
      <c r="B24" s="17" t="s">
        <v>134</v>
      </c>
      <c r="C24" s="18">
        <f>IFERROR(VLOOKUP($A24,Sheet1!$A$7:$G$89,Sheet1!E$4,FALSE),0)/1000</f>
        <v>4296</v>
      </c>
      <c r="D24" s="18">
        <f>IFERROR(VLOOKUP($A24,Sheet1!$A$7:$G$89,Sheet1!F$4,FALSE),0)/1000</f>
        <v>11000</v>
      </c>
      <c r="E24" s="18">
        <f>IFERROR(VLOOKUP($A24,Sheet1!$A$7:$G$89,Sheet1!G$4,FALSE),0)/1000</f>
        <v>10805.7</v>
      </c>
      <c r="F24" s="18">
        <f t="shared" ref="F24:F30" si="5">SUM(C24:E24)</f>
        <v>26101.7</v>
      </c>
    </row>
    <row r="25" spans="1:6" s="20" customFormat="1" ht="15" customHeight="1" x14ac:dyDescent="0.25">
      <c r="A25" s="19" t="s">
        <v>135</v>
      </c>
      <c r="B25" s="17" t="s">
        <v>136</v>
      </c>
      <c r="C25" s="18">
        <f>IFERROR(VLOOKUP($A25,Sheet1!$A$7:$G$89,Sheet1!E$4,FALSE),0)/1000</f>
        <v>0</v>
      </c>
      <c r="D25" s="18">
        <f>IFERROR(VLOOKUP($A25,Sheet1!$A$7:$G$89,Sheet1!F$4,FALSE),0)/1000</f>
        <v>0</v>
      </c>
      <c r="E25" s="18">
        <f>IFERROR(VLOOKUP($A25,Sheet1!$A$7:$G$89,Sheet1!G$4,FALSE),0)/1000</f>
        <v>0</v>
      </c>
      <c r="F25" s="18">
        <f t="shared" si="5"/>
        <v>0</v>
      </c>
    </row>
    <row r="26" spans="1:6" s="20" customFormat="1" ht="15" customHeight="1" x14ac:dyDescent="0.25">
      <c r="A26" s="19" t="s">
        <v>137</v>
      </c>
      <c r="B26" s="17" t="s">
        <v>138</v>
      </c>
      <c r="C26" s="18">
        <f>IFERROR(VLOOKUP($A26,Sheet1!$A$7:$G$89,Sheet1!E$4,FALSE),0)/1000</f>
        <v>0</v>
      </c>
      <c r="D26" s="18">
        <f>IFERROR(VLOOKUP($A26,Sheet1!$A$7:$G$89,Sheet1!F$4,FALSE),0)/1000</f>
        <v>0</v>
      </c>
      <c r="E26" s="18">
        <f>IFERROR(VLOOKUP($A26,Sheet1!$A$7:$G$89,Sheet1!G$4,FALSE),0)/1000</f>
        <v>0</v>
      </c>
      <c r="F26" s="18">
        <f t="shared" si="5"/>
        <v>0</v>
      </c>
    </row>
    <row r="27" spans="1:6" s="20" customFormat="1" ht="15" customHeight="1" x14ac:dyDescent="0.25">
      <c r="A27" s="19" t="s">
        <v>139</v>
      </c>
      <c r="B27" s="17" t="s">
        <v>140</v>
      </c>
      <c r="C27" s="18">
        <f>IFERROR(VLOOKUP($A27,Sheet1!$A$7:$G$89,Sheet1!E$4,FALSE),0)/1000</f>
        <v>2323.7484499999996</v>
      </c>
      <c r="D27" s="18">
        <f>IFERROR(VLOOKUP($A27,Sheet1!$A$7:$G$89,Sheet1!F$4,FALSE),0)/1000</f>
        <v>4931.2190499999997</v>
      </c>
      <c r="E27" s="18">
        <f>IFERROR(VLOOKUP($A27,Sheet1!$A$7:$G$89,Sheet1!G$4,FALSE),0)/1000</f>
        <v>8847.4561299999987</v>
      </c>
      <c r="F27" s="18">
        <f t="shared" si="5"/>
        <v>16102.423629999998</v>
      </c>
    </row>
    <row r="28" spans="1:6" s="20" customFormat="1" ht="15" customHeight="1" x14ac:dyDescent="0.25">
      <c r="B28" s="17" t="s">
        <v>141</v>
      </c>
      <c r="C28" s="18">
        <f>+C29+C30</f>
        <v>-276.75225999999998</v>
      </c>
      <c r="D28" s="18">
        <f t="shared" ref="D28:F28" si="6">+D29+D30</f>
        <v>1363.0186100000001</v>
      </c>
      <c r="E28" s="18">
        <f t="shared" si="6"/>
        <v>10535.290469999998</v>
      </c>
      <c r="F28" s="18">
        <f t="shared" si="6"/>
        <v>11621.556819999998</v>
      </c>
    </row>
    <row r="29" spans="1:6" s="20" customFormat="1" ht="15" customHeight="1" x14ac:dyDescent="0.2">
      <c r="A29" s="23" t="s">
        <v>25</v>
      </c>
      <c r="B29" s="24" t="s">
        <v>142</v>
      </c>
      <c r="C29" s="18">
        <f>IFERROR(VLOOKUP($A29,Sheet1!$A$7:$G$89,Sheet1!E$4,FALSE),0)/1000</f>
        <v>0.17174</v>
      </c>
      <c r="D29" s="18">
        <f>IFERROR(VLOOKUP($A29,Sheet1!$A$7:$G$89,Sheet1!F$4,FALSE),0)/1000</f>
        <v>0.10687000000000001</v>
      </c>
      <c r="E29" s="18">
        <f>IFERROR(VLOOKUP($A29,Sheet1!$A$7:$G$89,Sheet1!G$4,FALSE),0)/1000</f>
        <v>8591.9573499999988</v>
      </c>
      <c r="F29" s="18">
        <f t="shared" si="5"/>
        <v>8592.2359599999982</v>
      </c>
    </row>
    <row r="30" spans="1:6" s="20" customFormat="1" ht="15" customHeight="1" x14ac:dyDescent="0.2">
      <c r="A30" s="9" t="s">
        <v>26</v>
      </c>
      <c r="B30" s="24" t="s">
        <v>143</v>
      </c>
      <c r="C30" s="18">
        <f>IFERROR(VLOOKUP($A30,Sheet1!$A$7:$G$89,Sheet1!E$4,FALSE),0)/1000</f>
        <v>-276.92399999999998</v>
      </c>
      <c r="D30" s="18">
        <f>IFERROR(VLOOKUP($A30,Sheet1!$A$7:$G$89,Sheet1!F$4,FALSE),0)/1000</f>
        <v>1362.91174</v>
      </c>
      <c r="E30" s="18">
        <f>IFERROR(VLOOKUP($A30,Sheet1!$A$7:$G$89,Sheet1!G$4,FALSE),0)/1000</f>
        <v>1943.33312</v>
      </c>
      <c r="F30" s="18">
        <f t="shared" si="5"/>
        <v>3029.3208599999998</v>
      </c>
    </row>
    <row r="31" spans="1:6" s="20" customFormat="1" ht="15" customHeight="1" x14ac:dyDescent="0.25">
      <c r="B31" s="21" t="s">
        <v>144</v>
      </c>
      <c r="C31" s="22">
        <f>+C16+C23</f>
        <v>6836.2057899999991</v>
      </c>
      <c r="D31" s="22">
        <f t="shared" ref="D31:F31" si="7">+D16+D23</f>
        <v>21202.69241</v>
      </c>
      <c r="E31" s="22">
        <f t="shared" si="7"/>
        <v>38796.382539999991</v>
      </c>
      <c r="F31" s="22">
        <f t="shared" si="7"/>
        <v>66835.280740000002</v>
      </c>
    </row>
    <row r="32" spans="1:6" s="20" customFormat="1" ht="15" customHeight="1" x14ac:dyDescent="0.25">
      <c r="A32" s="20" t="s">
        <v>27</v>
      </c>
      <c r="B32" s="17" t="s">
        <v>145</v>
      </c>
      <c r="C32" s="18">
        <f>IFERROR(VLOOKUP($A32,Sheet1!$A$7:$G$89,Sheet1!E$4,FALSE),0)/1000</f>
        <v>0</v>
      </c>
      <c r="D32" s="18">
        <f>IFERROR(VLOOKUP($A32,Sheet1!$A$7:$G$89,Sheet1!F$4,FALSE),0)/1000</f>
        <v>0</v>
      </c>
      <c r="E32" s="18">
        <f>IFERROR(VLOOKUP($A32,Sheet1!$A$7:$G$89,Sheet1!G$4,FALSE),0)/1000</f>
        <v>0</v>
      </c>
      <c r="F32" s="18">
        <f t="shared" ref="F32:F40" si="8">SUM(C32:E32)</f>
        <v>0</v>
      </c>
    </row>
    <row r="33" spans="1:6" s="20" customFormat="1" ht="15" customHeight="1" x14ac:dyDescent="0.25">
      <c r="B33" s="17" t="s">
        <v>146</v>
      </c>
      <c r="C33" s="18">
        <f>SUM(C34:C39)</f>
        <v>323954.53961000004</v>
      </c>
      <c r="D33" s="18">
        <f t="shared" ref="D33:F33" si="9">SUM(D34:D39)</f>
        <v>583877.42147000006</v>
      </c>
      <c r="E33" s="18">
        <f t="shared" si="9"/>
        <v>859633.09981999989</v>
      </c>
      <c r="F33" s="18">
        <f t="shared" si="9"/>
        <v>1767465.0608999999</v>
      </c>
    </row>
    <row r="34" spans="1:6" s="20" customFormat="1" ht="15" customHeight="1" x14ac:dyDescent="0.25">
      <c r="A34" s="19" t="s">
        <v>147</v>
      </c>
      <c r="B34" s="26" t="s">
        <v>148</v>
      </c>
      <c r="C34" s="18">
        <f>IFERROR(VLOOKUP($A34,Sheet1!$A$7:$G$89,Sheet1!E$4,FALSE),0)/1000</f>
        <v>0</v>
      </c>
      <c r="D34" s="18">
        <f>IFERROR(VLOOKUP($A34,Sheet1!$A$7:$G$89,Sheet1!F$4,FALSE),0)/1000</f>
        <v>365719.32465000002</v>
      </c>
      <c r="E34" s="18">
        <f>IFERROR(VLOOKUP($A34,Sheet1!$A$7:$G$89,Sheet1!G$4,FALSE),0)/1000</f>
        <v>756949.76008999988</v>
      </c>
      <c r="F34" s="18">
        <f t="shared" si="8"/>
        <v>1122669.0847399998</v>
      </c>
    </row>
    <row r="35" spans="1:6" s="20" customFormat="1" ht="15" customHeight="1" x14ac:dyDescent="0.25">
      <c r="A35" s="19" t="s">
        <v>149</v>
      </c>
      <c r="B35" s="26" t="s">
        <v>150</v>
      </c>
      <c r="C35" s="18">
        <f>IFERROR(VLOOKUP($A35,Sheet1!$A$7:$G$89,Sheet1!E$4,FALSE),0)/1000</f>
        <v>0</v>
      </c>
      <c r="D35" s="18">
        <f>IFERROR(VLOOKUP($A35,Sheet1!$A$7:$G$89,Sheet1!F$4,FALSE),0)/1000</f>
        <v>1029</v>
      </c>
      <c r="E35" s="18">
        <f>IFERROR(VLOOKUP($A35,Sheet1!$A$7:$G$89,Sheet1!G$4,FALSE),0)/1000</f>
        <v>0</v>
      </c>
      <c r="F35" s="18">
        <f t="shared" si="8"/>
        <v>1029</v>
      </c>
    </row>
    <row r="36" spans="1:6" s="20" customFormat="1" ht="15" customHeight="1" x14ac:dyDescent="0.25">
      <c r="A36" s="19" t="s">
        <v>151</v>
      </c>
      <c r="B36" s="26" t="s">
        <v>152</v>
      </c>
      <c r="C36" s="18">
        <f>IFERROR(VLOOKUP($A36,Sheet1!$A$7:$G$89,Sheet1!E$4,FALSE),0)/1000</f>
        <v>0</v>
      </c>
      <c r="D36" s="18">
        <f>IFERROR(VLOOKUP($A36,Sheet1!$A$7:$G$89,Sheet1!F$4,FALSE),0)/1000</f>
        <v>0</v>
      </c>
      <c r="E36" s="18">
        <f>IFERROR(VLOOKUP($A36,Sheet1!$A$7:$G$89,Sheet1!G$4,FALSE),0)/1000</f>
        <v>0</v>
      </c>
      <c r="F36" s="18">
        <f t="shared" si="8"/>
        <v>0</v>
      </c>
    </row>
    <row r="37" spans="1:6" s="20" customFormat="1" ht="15" customHeight="1" x14ac:dyDescent="0.25">
      <c r="A37" s="19" t="s">
        <v>153</v>
      </c>
      <c r="B37" s="26" t="s">
        <v>154</v>
      </c>
      <c r="C37" s="18">
        <f>IFERROR(VLOOKUP($A37,Sheet1!$A$7:$G$89,Sheet1!E$4,FALSE),0)/1000</f>
        <v>0</v>
      </c>
      <c r="D37" s="18">
        <f>IFERROR(VLOOKUP($A37,Sheet1!$A$7:$G$89,Sheet1!F$4,FALSE),0)/1000</f>
        <v>0</v>
      </c>
      <c r="E37" s="18">
        <f>IFERROR(VLOOKUP($A37,Sheet1!$A$7:$G$89,Sheet1!G$4,FALSE),0)/1000</f>
        <v>0</v>
      </c>
      <c r="F37" s="18">
        <f t="shared" si="8"/>
        <v>0</v>
      </c>
    </row>
    <row r="38" spans="1:6" s="20" customFormat="1" ht="15" customHeight="1" x14ac:dyDescent="0.25">
      <c r="A38" s="19" t="s">
        <v>155</v>
      </c>
      <c r="B38" s="26" t="s">
        <v>156</v>
      </c>
      <c r="C38" s="18">
        <f>IFERROR(VLOOKUP($A38,Sheet1!$A$7:$G$89,Sheet1!E$4,FALSE),0)/1000</f>
        <v>0</v>
      </c>
      <c r="D38" s="18">
        <f>IFERROR(VLOOKUP($A38,Sheet1!$A$7:$G$89,Sheet1!F$4,FALSE),0)/1000</f>
        <v>0</v>
      </c>
      <c r="E38" s="18">
        <f>IFERROR(VLOOKUP($A38,Sheet1!$A$7:$G$89,Sheet1!G$4,FALSE),0)/1000</f>
        <v>0</v>
      </c>
      <c r="F38" s="18">
        <f t="shared" si="8"/>
        <v>0</v>
      </c>
    </row>
    <row r="39" spans="1:6" s="20" customFormat="1" ht="15" customHeight="1" x14ac:dyDescent="0.25">
      <c r="A39" s="19" t="s">
        <v>157</v>
      </c>
      <c r="B39" s="26" t="s">
        <v>158</v>
      </c>
      <c r="C39" s="18">
        <f>IFERROR(VLOOKUP($A39,Sheet1!$A$7:$G$89,Sheet1!E$4,FALSE),0)/1000</f>
        <v>323954.53961000004</v>
      </c>
      <c r="D39" s="18">
        <f>IFERROR(VLOOKUP($A39,Sheet1!$A$7:$G$89,Sheet1!F$4,FALSE),0)/1000</f>
        <v>217129.09682000001</v>
      </c>
      <c r="E39" s="18">
        <f>IFERROR(VLOOKUP($A39,Sheet1!$A$7:$G$89,Sheet1!G$4,FALSE),0)/1000</f>
        <v>102683.33973000001</v>
      </c>
      <c r="F39" s="18">
        <f t="shared" si="8"/>
        <v>643766.97616000008</v>
      </c>
    </row>
    <row r="40" spans="1:6" s="20" customFormat="1" ht="15" customHeight="1" x14ac:dyDescent="0.25">
      <c r="A40" s="20" t="s">
        <v>28</v>
      </c>
      <c r="B40" s="26" t="s">
        <v>159</v>
      </c>
      <c r="C40" s="18">
        <f>IFERROR(VLOOKUP($A40,Sheet1!$A$7:$G$89,Sheet1!E$4,FALSE),0)/1000</f>
        <v>0</v>
      </c>
      <c r="D40" s="18">
        <f>IFERROR(VLOOKUP($A40,Sheet1!$A$7:$G$89,Sheet1!F$4,FALSE),0)/1000</f>
        <v>0</v>
      </c>
      <c r="E40" s="18">
        <f>IFERROR(VLOOKUP($A40,Sheet1!$A$7:$G$89,Sheet1!G$4,FALSE),0)/1000</f>
        <v>0</v>
      </c>
      <c r="F40" s="18">
        <f t="shared" si="8"/>
        <v>0</v>
      </c>
    </row>
    <row r="41" spans="1:6" s="10" customFormat="1" x14ac:dyDescent="0.25">
      <c r="A41" s="16" t="s">
        <v>29</v>
      </c>
      <c r="B41" s="17" t="s">
        <v>160</v>
      </c>
      <c r="C41" s="18">
        <f>IFERROR(VLOOKUP($A41,Sheet1!$A$7:$G$89,Sheet1!E$4,FALSE),0)/1000</f>
        <v>161.49142999999998</v>
      </c>
      <c r="D41" s="18">
        <f>IFERROR(VLOOKUP($A41,Sheet1!$A$7:$G$89,Sheet1!F$4,FALSE),0)/1000</f>
        <v>266.96710999999999</v>
      </c>
      <c r="E41" s="18">
        <f>IFERROR(VLOOKUP($A41,Sheet1!$A$7:$G$89,Sheet1!G$4,FALSE),0)/1000</f>
        <v>52.531980000000004</v>
      </c>
      <c r="F41" s="18">
        <f t="shared" ref="F41:F66" si="10">SUM(C41:E41)</f>
        <v>480.99051999999995</v>
      </c>
    </row>
    <row r="42" spans="1:6" s="10" customFormat="1" ht="15" customHeight="1" x14ac:dyDescent="0.25">
      <c r="A42" s="16" t="s">
        <v>33</v>
      </c>
      <c r="B42" s="10" t="s">
        <v>161</v>
      </c>
      <c r="C42" s="18">
        <f>IFERROR(VLOOKUP($A42,Sheet1!$A$7:$G$89,Sheet1!E$4,FALSE),0)/1000</f>
        <v>26.58783</v>
      </c>
      <c r="D42" s="18">
        <f>IFERROR(VLOOKUP($A42,Sheet1!$A$7:$G$89,Sheet1!F$4,FALSE),0)/1000</f>
        <v>41.965429999999998</v>
      </c>
      <c r="E42" s="18">
        <f>IFERROR(VLOOKUP($A42,Sheet1!$A$7:$G$89,Sheet1!G$4,FALSE),0)/1000</f>
        <v>197.38237000000001</v>
      </c>
      <c r="F42" s="18">
        <f t="shared" si="10"/>
        <v>265.93563</v>
      </c>
    </row>
    <row r="43" spans="1:6" s="10" customFormat="1" ht="15" customHeight="1" x14ac:dyDescent="0.25">
      <c r="B43" s="17" t="s">
        <v>162</v>
      </c>
      <c r="C43" s="18">
        <f>+C41-C42</f>
        <v>134.90359999999998</v>
      </c>
      <c r="D43" s="18">
        <f t="shared" ref="D43:F43" si="11">+D41-D42</f>
        <v>225.00167999999999</v>
      </c>
      <c r="E43" s="18">
        <f t="shared" si="11"/>
        <v>-144.85039</v>
      </c>
      <c r="F43" s="18">
        <f t="shared" si="11"/>
        <v>215.05488999999994</v>
      </c>
    </row>
    <row r="44" spans="1:6" s="10" customFormat="1" ht="15" customHeight="1" x14ac:dyDescent="0.25">
      <c r="A44" s="16" t="s">
        <v>31</v>
      </c>
      <c r="B44" s="27" t="s">
        <v>163</v>
      </c>
      <c r="C44" s="18">
        <f>IFERROR(VLOOKUP($A44,Sheet1!$A$7:$G$89,Sheet1!E$4,FALSE),0)/1000</f>
        <v>307.83355</v>
      </c>
      <c r="D44" s="18">
        <f>IFERROR(VLOOKUP($A44,Sheet1!$A$7:$G$89,Sheet1!F$4,FALSE),0)/1000</f>
        <v>4617.6792999999998</v>
      </c>
      <c r="E44" s="18">
        <f>IFERROR(VLOOKUP($A44,Sheet1!$A$7:$G$89,Sheet1!G$4,FALSE),0)/1000</f>
        <v>5765.5503799999997</v>
      </c>
      <c r="F44" s="18">
        <f t="shared" si="10"/>
        <v>10691.06323</v>
      </c>
    </row>
    <row r="45" spans="1:6" s="10" customFormat="1" ht="15" customHeight="1" x14ac:dyDescent="0.25">
      <c r="A45" s="16" t="s">
        <v>164</v>
      </c>
      <c r="B45" s="10" t="s">
        <v>165</v>
      </c>
      <c r="C45" s="18">
        <f>IFERROR(VLOOKUP($A45,Sheet1!$A$7:$G$89,Sheet1!E$4,FALSE),0)/1000</f>
        <v>0</v>
      </c>
      <c r="D45" s="18">
        <f>IFERROR(VLOOKUP($A45,Sheet1!$A$7:$G$89,Sheet1!F$4,FALSE),0)/1000</f>
        <v>95.465039999999988</v>
      </c>
      <c r="E45" s="18">
        <f>IFERROR(VLOOKUP($A45,Sheet1!$A$7:$G$89,Sheet1!G$4,FALSE),0)/1000</f>
        <v>15.357229999999999</v>
      </c>
      <c r="F45" s="18">
        <f t="shared" si="10"/>
        <v>110.82226999999999</v>
      </c>
    </row>
    <row r="46" spans="1:6" s="10" customFormat="1" ht="15" customHeight="1" x14ac:dyDescent="0.25">
      <c r="B46" s="17" t="s">
        <v>166</v>
      </c>
      <c r="C46" s="18">
        <f>+C43+C44-C45</f>
        <v>442.73714999999999</v>
      </c>
      <c r="D46" s="18">
        <f t="shared" ref="D46:F46" si="12">+D43+D44-D45</f>
        <v>4747.21594</v>
      </c>
      <c r="E46" s="18">
        <f t="shared" si="12"/>
        <v>5605.3427600000005</v>
      </c>
      <c r="F46" s="18">
        <f t="shared" si="12"/>
        <v>10795.295849999999</v>
      </c>
    </row>
    <row r="47" spans="1:6" s="10" customFormat="1" ht="15" customHeight="1" x14ac:dyDescent="0.25">
      <c r="A47" s="16" t="s">
        <v>30</v>
      </c>
      <c r="B47" s="27" t="s">
        <v>167</v>
      </c>
      <c r="C47" s="18">
        <f>IFERROR(VLOOKUP($A47,Sheet1!$A$7:$G$89,Sheet1!E$4,FALSE),0)/1000</f>
        <v>0</v>
      </c>
      <c r="D47" s="18">
        <f>IFERROR(VLOOKUP($A47,Sheet1!$A$7:$G$89,Sheet1!F$4,FALSE),0)/1000</f>
        <v>2434.1081399999998</v>
      </c>
      <c r="E47" s="18">
        <f>IFERROR(VLOOKUP($A47,Sheet1!$A$7:$G$89,Sheet1!G$4,FALSE),0)/1000</f>
        <v>0</v>
      </c>
      <c r="F47" s="18">
        <f t="shared" si="10"/>
        <v>2434.1081399999998</v>
      </c>
    </row>
    <row r="48" spans="1:6" s="10" customFormat="1" ht="15" customHeight="1" x14ac:dyDescent="0.25">
      <c r="A48" s="16" t="s">
        <v>168</v>
      </c>
      <c r="B48" s="10" t="s">
        <v>169</v>
      </c>
      <c r="C48" s="18">
        <f>IFERROR(VLOOKUP($A48,Sheet1!$A$7:$G$89,Sheet1!E$4,FALSE),0)/1000</f>
        <v>0.75460000000000005</v>
      </c>
      <c r="D48" s="18">
        <f>IFERROR(VLOOKUP($A48,Sheet1!$A$7:$G$89,Sheet1!F$4,FALSE),0)/1000</f>
        <v>2416.5169300000002</v>
      </c>
      <c r="E48" s="18">
        <f>IFERROR(VLOOKUP($A48,Sheet1!$A$7:$G$89,Sheet1!G$4,FALSE),0)/1000</f>
        <v>0</v>
      </c>
      <c r="F48" s="18">
        <f t="shared" si="10"/>
        <v>2417.2715300000004</v>
      </c>
    </row>
    <row r="49" spans="1:6" s="10" customFormat="1" ht="15" customHeight="1" x14ac:dyDescent="0.25">
      <c r="B49" s="17" t="s">
        <v>170</v>
      </c>
      <c r="C49" s="18">
        <f>+C46+C47-C48</f>
        <v>441.98255</v>
      </c>
      <c r="D49" s="18">
        <f t="shared" ref="D49:F49" si="13">+D46+D47-D48</f>
        <v>4764.8071500000005</v>
      </c>
      <c r="E49" s="18">
        <f t="shared" si="13"/>
        <v>5605.3427600000005</v>
      </c>
      <c r="F49" s="18">
        <f t="shared" si="13"/>
        <v>10812.132459999999</v>
      </c>
    </row>
    <row r="50" spans="1:6" s="10" customFormat="1" ht="15" customHeight="1" x14ac:dyDescent="0.25">
      <c r="A50" s="16" t="s">
        <v>171</v>
      </c>
      <c r="B50" s="27" t="s">
        <v>172</v>
      </c>
      <c r="C50" s="18">
        <f>IFERROR(VLOOKUP($A50,Sheet1!$A$7:$G$89,Sheet1!E$4,FALSE),0)/1000</f>
        <v>718.05260999999985</v>
      </c>
      <c r="D50" s="18">
        <f>IFERROR(VLOOKUP($A50,Sheet1!$A$7:$G$89,Sheet1!F$4,FALSE),0)/1000</f>
        <v>2158.8208100000002</v>
      </c>
      <c r="E50" s="18">
        <f>IFERROR(VLOOKUP($A50,Sheet1!$A$7:$G$89,Sheet1!G$4,FALSE),0)/1000</f>
        <v>3668.4411500000001</v>
      </c>
      <c r="F50" s="18">
        <f t="shared" si="10"/>
        <v>6545.3145700000005</v>
      </c>
    </row>
    <row r="51" spans="1:6" s="10" customFormat="1" ht="15" customHeight="1" x14ac:dyDescent="0.25">
      <c r="B51" s="17" t="s">
        <v>173</v>
      </c>
      <c r="C51" s="18">
        <f>+C49-C50</f>
        <v>-276.07005999999984</v>
      </c>
      <c r="D51" s="18">
        <f t="shared" ref="D51:F51" si="14">+D49-D50</f>
        <v>2605.9863400000004</v>
      </c>
      <c r="E51" s="18">
        <f t="shared" si="14"/>
        <v>1936.9016100000003</v>
      </c>
      <c r="F51" s="18">
        <f t="shared" si="14"/>
        <v>4266.8178899999984</v>
      </c>
    </row>
    <row r="52" spans="1:6" s="10" customFormat="1" ht="15" customHeight="1" x14ac:dyDescent="0.25">
      <c r="B52" s="28" t="s">
        <v>174</v>
      </c>
      <c r="C52" s="18">
        <f>+C53++C54</f>
        <v>1.17E-3</v>
      </c>
      <c r="D52" s="18">
        <f t="shared" ref="D52:F52" si="15">+D53++D54</f>
        <v>6.6006899999999993</v>
      </c>
      <c r="E52" s="18">
        <f t="shared" si="15"/>
        <v>0</v>
      </c>
      <c r="F52" s="18">
        <f t="shared" si="15"/>
        <v>6.6018599999999994</v>
      </c>
    </row>
    <row r="53" spans="1:6" s="10" customFormat="1" ht="15" customHeight="1" x14ac:dyDescent="0.25">
      <c r="A53" s="26" t="s">
        <v>44</v>
      </c>
      <c r="B53" s="26" t="s">
        <v>44</v>
      </c>
      <c r="C53" s="18">
        <f>IFERROR(VLOOKUP($A53,Sheet1!$A$7:$G$89,Sheet1!E$4,FALSE),0)/1000</f>
        <v>1.17E-3</v>
      </c>
      <c r="D53" s="18">
        <f>IFERROR(VLOOKUP($A53,Sheet1!$A$7:$G$89,Sheet1!F$4,FALSE),0)/1000</f>
        <v>6.6006899999999993</v>
      </c>
      <c r="E53" s="18">
        <f>IFERROR(VLOOKUP($A53,Sheet1!$A$7:$G$89,Sheet1!G$4,FALSE),0)/1000</f>
        <v>0</v>
      </c>
      <c r="F53" s="18">
        <f t="shared" si="10"/>
        <v>6.6018599999999994</v>
      </c>
    </row>
    <row r="54" spans="1:6" s="10" customFormat="1" ht="15" customHeight="1" x14ac:dyDescent="0.25">
      <c r="A54" s="27" t="s">
        <v>45</v>
      </c>
      <c r="B54" s="27" t="s">
        <v>45</v>
      </c>
      <c r="C54" s="18">
        <f>IFERROR(VLOOKUP($A54,Sheet1!$A$7:$G$89,Sheet1!E$4,FALSE),0)/1000</f>
        <v>0</v>
      </c>
      <c r="D54" s="18">
        <f>IFERROR(VLOOKUP($A54,Sheet1!$A$7:$G$89,Sheet1!F$4,FALSE),0)/1000</f>
        <v>0</v>
      </c>
      <c r="E54" s="18">
        <f>IFERROR(VLOOKUP($A54,Sheet1!$A$7:$G$89,Sheet1!G$4,FALSE),0)/1000</f>
        <v>0</v>
      </c>
      <c r="F54" s="18">
        <f t="shared" si="10"/>
        <v>0</v>
      </c>
    </row>
    <row r="55" spans="1:6" s="10" customFormat="1" ht="15" customHeight="1" x14ac:dyDescent="0.25">
      <c r="B55" s="17" t="s">
        <v>175</v>
      </c>
      <c r="C55" s="18">
        <f>+C56+C57</f>
        <v>0.57602999999999993</v>
      </c>
      <c r="D55" s="18">
        <f t="shared" ref="D55:F55" si="16">+D56+D57</f>
        <v>0.92822000000000005</v>
      </c>
      <c r="E55" s="18">
        <f t="shared" si="16"/>
        <v>0</v>
      </c>
      <c r="F55" s="18">
        <f t="shared" si="16"/>
        <v>1.5042499999999999</v>
      </c>
    </row>
    <row r="56" spans="1:6" s="10" customFormat="1" ht="15" customHeight="1" x14ac:dyDescent="0.25">
      <c r="A56" s="26" t="s">
        <v>46</v>
      </c>
      <c r="B56" s="26" t="s">
        <v>46</v>
      </c>
      <c r="C56" s="18">
        <f>IFERROR(VLOOKUP($A56,Sheet1!$A$7:$G$89,Sheet1!E$4,FALSE),0)/1000</f>
        <v>0.57602999999999993</v>
      </c>
      <c r="D56" s="18">
        <f>IFERROR(VLOOKUP($A56,Sheet1!$A$7:$G$89,Sheet1!F$4,FALSE),0)/1000</f>
        <v>0.92822000000000005</v>
      </c>
      <c r="E56" s="18">
        <f>IFERROR(VLOOKUP($A56,Sheet1!$A$7:$G$89,Sheet1!G$4,FALSE),0)/1000</f>
        <v>0</v>
      </c>
      <c r="F56" s="18">
        <f t="shared" si="10"/>
        <v>1.5042499999999999</v>
      </c>
    </row>
    <row r="57" spans="1:6" s="10" customFormat="1" ht="15" customHeight="1" x14ac:dyDescent="0.25">
      <c r="A57" s="27" t="s">
        <v>47</v>
      </c>
      <c r="B57" s="27" t="s">
        <v>47</v>
      </c>
      <c r="C57" s="18">
        <f>IFERROR(VLOOKUP($A57,Sheet1!$A$7:$G$89,Sheet1!E$4,FALSE),0)/1000</f>
        <v>0</v>
      </c>
      <c r="D57" s="18">
        <f>IFERROR(VLOOKUP($A57,Sheet1!$A$7:$G$89,Sheet1!F$4,FALSE),0)/1000</f>
        <v>0</v>
      </c>
      <c r="E57" s="18">
        <f>IFERROR(VLOOKUP($A57,Sheet1!$A$7:$G$89,Sheet1!G$4,FALSE),0)/1000</f>
        <v>0</v>
      </c>
      <c r="F57" s="18">
        <f t="shared" si="10"/>
        <v>0</v>
      </c>
    </row>
    <row r="58" spans="1:6" s="10" customFormat="1" ht="15" customHeight="1" x14ac:dyDescent="0.25">
      <c r="B58" s="17" t="s">
        <v>176</v>
      </c>
      <c r="C58" s="18">
        <f>+C51+C52-C55</f>
        <v>-276.64491999999984</v>
      </c>
      <c r="D58" s="18">
        <f t="shared" ref="D58:F58" si="17">+D51+D52-D55</f>
        <v>2611.6588100000008</v>
      </c>
      <c r="E58" s="18">
        <f t="shared" si="17"/>
        <v>1936.9016100000003</v>
      </c>
      <c r="F58" s="18">
        <f t="shared" si="17"/>
        <v>4271.9154999999982</v>
      </c>
    </row>
    <row r="59" spans="1:6" s="10" customFormat="1" ht="15" customHeight="1" x14ac:dyDescent="0.25">
      <c r="B59" s="27" t="s">
        <v>96</v>
      </c>
      <c r="C59" s="18">
        <f>IFERROR(VLOOKUP($A59,Sheet1!$A$7:$G$89,Sheet1!E$4,FALSE),0)/1000</f>
        <v>0</v>
      </c>
      <c r="D59" s="18">
        <f>IFERROR(VLOOKUP($A59,Sheet1!$A$7:$G$89,Sheet1!F$4,FALSE),0)/1000</f>
        <v>0</v>
      </c>
      <c r="E59" s="18">
        <f>IFERROR(VLOOKUP($A59,Sheet1!$A$7:$G$89,Sheet1!G$4,FALSE),0)/1000</f>
        <v>0</v>
      </c>
      <c r="F59" s="18">
        <f t="shared" si="10"/>
        <v>0</v>
      </c>
    </row>
    <row r="60" spans="1:6" s="10" customFormat="1" ht="15" customHeight="1" x14ac:dyDescent="0.25">
      <c r="B60" s="17" t="s">
        <v>177</v>
      </c>
      <c r="C60" s="18">
        <f>+C58+C59</f>
        <v>-276.64491999999984</v>
      </c>
      <c r="D60" s="18">
        <f t="shared" ref="D60:F60" si="18">+D58+D59</f>
        <v>2611.6588100000008</v>
      </c>
      <c r="E60" s="18">
        <f t="shared" si="18"/>
        <v>1936.9016100000003</v>
      </c>
      <c r="F60" s="18">
        <f t="shared" si="18"/>
        <v>4271.9154999999982</v>
      </c>
    </row>
    <row r="61" spans="1:6" s="10" customFormat="1" ht="15" customHeight="1" x14ac:dyDescent="0.25">
      <c r="A61" s="16" t="s">
        <v>32</v>
      </c>
      <c r="B61" s="27" t="s">
        <v>178</v>
      </c>
      <c r="C61" s="18">
        <f>IFERROR(VLOOKUP($A61,Sheet1!$A$7:$G$89,Sheet1!E$4,FALSE),0)/1000</f>
        <v>5.2999999999999999E-2</v>
      </c>
      <c r="D61" s="18">
        <f>IFERROR(VLOOKUP($A61,Sheet1!$A$7:$G$89,Sheet1!F$4,FALSE),0)/1000</f>
        <v>50.72983</v>
      </c>
      <c r="E61" s="18">
        <f>IFERROR(VLOOKUP($A61,Sheet1!$A$7:$G$89,Sheet1!G$4,FALSE),0)/1000</f>
        <v>61.923000000000002</v>
      </c>
      <c r="F61" s="18">
        <f t="shared" si="10"/>
        <v>112.70582999999999</v>
      </c>
    </row>
    <row r="62" spans="1:6" s="10" customFormat="1" ht="15" customHeight="1" x14ac:dyDescent="0.25">
      <c r="A62" s="16" t="s">
        <v>179</v>
      </c>
      <c r="B62" s="10" t="s">
        <v>180</v>
      </c>
      <c r="C62" s="18">
        <f>IFERROR(VLOOKUP($A62,Sheet1!$A$7:$G$89,Sheet1!E$4,FALSE),0)/1000</f>
        <v>0.2</v>
      </c>
      <c r="D62" s="18">
        <f>IFERROR(VLOOKUP($A62,Sheet1!$A$7:$G$89,Sheet1!F$4,FALSE),0)/1000</f>
        <v>2.6294299999999997</v>
      </c>
      <c r="E62" s="18">
        <f>IFERROR(VLOOKUP($A62,Sheet1!$A$7:$G$89,Sheet1!G$4,FALSE),0)/1000</f>
        <v>55.491489999999999</v>
      </c>
      <c r="F62" s="18">
        <f t="shared" si="10"/>
        <v>58.320920000000001</v>
      </c>
    </row>
    <row r="63" spans="1:6" s="10" customFormat="1" ht="15" customHeight="1" x14ac:dyDescent="0.25">
      <c r="B63" s="17" t="s">
        <v>181</v>
      </c>
      <c r="C63" s="18">
        <f>+C60+C61-C62</f>
        <v>-276.79191999999983</v>
      </c>
      <c r="D63" s="18">
        <f t="shared" ref="D63:F63" si="19">+D60+D61-D62</f>
        <v>2659.7592100000011</v>
      </c>
      <c r="E63" s="18">
        <f t="shared" si="19"/>
        <v>1943.3331200000002</v>
      </c>
      <c r="F63" s="18">
        <f t="shared" si="19"/>
        <v>4326.300409999998</v>
      </c>
    </row>
    <row r="64" spans="1:6" s="10" customFormat="1" ht="15" customHeight="1" x14ac:dyDescent="0.25">
      <c r="A64" s="27" t="s">
        <v>97</v>
      </c>
      <c r="B64" s="27" t="s">
        <v>97</v>
      </c>
      <c r="C64" s="18">
        <f>IFERROR(VLOOKUP($A64,Sheet1!$A$7:$G$89,Sheet1!E$4,FALSE),0)/1000</f>
        <v>0</v>
      </c>
      <c r="D64" s="18">
        <f>IFERROR(VLOOKUP($A64,Sheet1!$A$7:$G$89,Sheet1!F$4,FALSE),0)/1000</f>
        <v>0</v>
      </c>
      <c r="E64" s="18">
        <f>IFERROR(VLOOKUP($A64,Sheet1!$A$7:$G$89,Sheet1!G$4,FALSE),0)/1000</f>
        <v>0</v>
      </c>
      <c r="F64" s="18">
        <f t="shared" si="10"/>
        <v>0</v>
      </c>
    </row>
    <row r="65" spans="1:7" s="10" customFormat="1" ht="15" customHeight="1" x14ac:dyDescent="0.25">
      <c r="B65" s="17" t="s">
        <v>182</v>
      </c>
      <c r="C65" s="18">
        <f>+C63+C64</f>
        <v>-276.79191999999983</v>
      </c>
      <c r="D65" s="18">
        <f t="shared" ref="D65:F65" si="20">+D63+D64</f>
        <v>2659.7592100000011</v>
      </c>
      <c r="E65" s="18">
        <f t="shared" si="20"/>
        <v>1943.3331200000002</v>
      </c>
      <c r="F65" s="18">
        <f t="shared" si="20"/>
        <v>4326.300409999998</v>
      </c>
    </row>
    <row r="66" spans="1:7" s="10" customFormat="1" ht="15" customHeight="1" x14ac:dyDescent="0.25">
      <c r="A66" s="16" t="s">
        <v>183</v>
      </c>
      <c r="B66" s="27" t="s">
        <v>184</v>
      </c>
      <c r="C66" s="18">
        <f>IFERROR(VLOOKUP($A66,Sheet1!$A$7:$G$89,Sheet1!E$4,FALSE),0)/1000</f>
        <v>0</v>
      </c>
      <c r="D66" s="18">
        <f>IFERROR(VLOOKUP($A66,Sheet1!$A$7:$G$89,Sheet1!F$4,FALSE),0)/1000</f>
        <v>1362.91174</v>
      </c>
      <c r="E66" s="18">
        <f>IFERROR(VLOOKUP($A66,Sheet1!$A$7:$G$89,Sheet1!G$4,FALSE),0)/1000</f>
        <v>0</v>
      </c>
      <c r="F66" s="18">
        <f t="shared" si="10"/>
        <v>1362.91174</v>
      </c>
    </row>
    <row r="67" spans="1:7" s="10" customFormat="1" ht="15" customHeight="1" x14ac:dyDescent="0.25">
      <c r="B67" s="11" t="s">
        <v>185</v>
      </c>
      <c r="C67" s="29">
        <f>+C65-C66</f>
        <v>-276.79191999999983</v>
      </c>
      <c r="D67" s="29">
        <f t="shared" ref="D67:F67" si="21">+D65-D66</f>
        <v>1296.8474700000011</v>
      </c>
      <c r="E67" s="29">
        <f t="shared" si="21"/>
        <v>1943.3331200000002</v>
      </c>
      <c r="F67" s="29">
        <f t="shared" si="21"/>
        <v>2963.388669999998</v>
      </c>
    </row>
    <row r="68" spans="1:7" ht="2.25" customHeight="1" thickBot="1" x14ac:dyDescent="0.25">
      <c r="B68" s="30"/>
      <c r="C68" s="30"/>
      <c r="D68" s="30"/>
      <c r="E68" s="30"/>
      <c r="F68" s="30"/>
    </row>
    <row r="69" spans="1:7" ht="15" customHeight="1" thickTop="1" x14ac:dyDescent="0.2">
      <c r="B69" s="25"/>
      <c r="C69" s="25"/>
      <c r="D69" s="25"/>
      <c r="E69" s="25"/>
      <c r="F69" s="25"/>
    </row>
    <row r="70" spans="1:7" ht="15" customHeight="1" x14ac:dyDescent="0.2">
      <c r="B70" s="25"/>
      <c r="C70" s="31"/>
      <c r="D70" s="31"/>
      <c r="E70" s="31"/>
      <c r="F70" s="31"/>
    </row>
    <row r="71" spans="1:7" ht="15" customHeight="1" x14ac:dyDescent="0.2">
      <c r="B71" s="41"/>
      <c r="C71" s="41"/>
      <c r="D71" s="41"/>
      <c r="E71" s="41"/>
      <c r="F71" s="41"/>
    </row>
    <row r="72" spans="1:7" ht="45" customHeight="1" x14ac:dyDescent="0.2">
      <c r="B72" s="43" t="s">
        <v>186</v>
      </c>
      <c r="C72" s="44"/>
      <c r="D72" s="44"/>
      <c r="E72" s="44"/>
      <c r="F72" s="44"/>
    </row>
    <row r="73" spans="1:7" ht="25.5" x14ac:dyDescent="0.2">
      <c r="B73" s="11"/>
      <c r="C73" s="12" t="s">
        <v>15</v>
      </c>
      <c r="D73" s="12" t="s">
        <v>13</v>
      </c>
      <c r="E73" s="12" t="s">
        <v>14</v>
      </c>
      <c r="F73" s="13" t="s">
        <v>101</v>
      </c>
    </row>
    <row r="74" spans="1:7" ht="15" customHeight="1" x14ac:dyDescent="0.2">
      <c r="B74" s="32" t="s">
        <v>187</v>
      </c>
      <c r="C74" s="25">
        <f>SUM(C76:C77)</f>
        <v>0</v>
      </c>
      <c r="D74" s="25">
        <f t="shared" ref="D74:E74" si="22">SUM(D76:D77)</f>
        <v>365719.32465999998</v>
      </c>
      <c r="E74" s="25">
        <f t="shared" si="22"/>
        <v>756949.76010000007</v>
      </c>
      <c r="F74" s="25">
        <f>SUM(C74:E74)</f>
        <v>1122669.08476</v>
      </c>
      <c r="G74" s="33"/>
    </row>
    <row r="75" spans="1:7" ht="15" customHeight="1" x14ac:dyDescent="0.2">
      <c r="B75" s="32"/>
      <c r="C75" s="25"/>
      <c r="D75" s="25"/>
      <c r="E75" s="25"/>
      <c r="F75" s="25"/>
    </row>
    <row r="76" spans="1:7" ht="15" customHeight="1" x14ac:dyDescent="0.2">
      <c r="B76" s="10" t="s">
        <v>188</v>
      </c>
      <c r="C76" s="25">
        <v>0</v>
      </c>
      <c r="D76" s="25">
        <v>18216.568449999999</v>
      </c>
      <c r="E76" s="25">
        <v>57527.427380000001</v>
      </c>
      <c r="F76" s="25">
        <f>SUM(C76:E76)</f>
        <v>75743.99583</v>
      </c>
    </row>
    <row r="77" spans="1:7" ht="15" customHeight="1" x14ac:dyDescent="0.2">
      <c r="B77" s="10" t="s">
        <v>189</v>
      </c>
      <c r="C77" s="25">
        <v>0</v>
      </c>
      <c r="D77" s="25">
        <v>347502.75620999996</v>
      </c>
      <c r="E77" s="25">
        <v>699422.33272000006</v>
      </c>
      <c r="F77" s="25">
        <f>SUM(C77:E77)</f>
        <v>1046925.0889300001</v>
      </c>
    </row>
    <row r="78" spans="1:7" ht="15" customHeight="1" x14ac:dyDescent="0.2">
      <c r="B78" s="10"/>
      <c r="C78" s="25"/>
      <c r="D78" s="25"/>
      <c r="E78" s="25"/>
      <c r="F78" s="25"/>
    </row>
    <row r="79" spans="1:7" ht="15" customHeight="1" x14ac:dyDescent="0.2">
      <c r="B79" s="17" t="s">
        <v>190</v>
      </c>
      <c r="C79" s="25">
        <f>SUM(C81:C85)</f>
        <v>0</v>
      </c>
      <c r="D79" s="25">
        <f t="shared" ref="D79:E79" si="23">SUM(D81:D85)</f>
        <v>365719.32465999998</v>
      </c>
      <c r="E79" s="25">
        <f t="shared" si="23"/>
        <v>756949.76010000007</v>
      </c>
      <c r="F79" s="25">
        <f>SUM(C79:E79)</f>
        <v>1122669.08476</v>
      </c>
    </row>
    <row r="80" spans="1:7" ht="15" customHeight="1" x14ac:dyDescent="0.2">
      <c r="B80" s="10"/>
      <c r="C80" s="25"/>
      <c r="D80" s="25"/>
      <c r="E80" s="25"/>
      <c r="F80" s="25"/>
    </row>
    <row r="81" spans="2:7" ht="15" customHeight="1" x14ac:dyDescent="0.2">
      <c r="B81" s="10" t="s">
        <v>191</v>
      </c>
      <c r="C81" s="25">
        <v>0</v>
      </c>
      <c r="D81" s="25">
        <v>0</v>
      </c>
      <c r="E81" s="25">
        <v>27503.2009</v>
      </c>
      <c r="F81" s="25">
        <f>SUM(C81:E81)</f>
        <v>27503.2009</v>
      </c>
    </row>
    <row r="82" spans="2:7" ht="15" customHeight="1" x14ac:dyDescent="0.2">
      <c r="B82" s="10" t="s">
        <v>192</v>
      </c>
      <c r="C82" s="25">
        <v>0</v>
      </c>
      <c r="D82" s="25">
        <v>363905.03606999997</v>
      </c>
      <c r="E82" s="25">
        <v>728892.29919000005</v>
      </c>
      <c r="F82" s="25">
        <f>SUM(C82:E82)</f>
        <v>1092797.3352600001</v>
      </c>
    </row>
    <row r="83" spans="2:7" ht="15" customHeight="1" x14ac:dyDescent="0.2">
      <c r="B83" s="10" t="s">
        <v>193</v>
      </c>
      <c r="C83" s="25">
        <v>0</v>
      </c>
      <c r="D83" s="25">
        <v>1814.2885900000001</v>
      </c>
      <c r="E83" s="25">
        <v>0</v>
      </c>
      <c r="F83" s="25">
        <f>SUM(C83:E83)</f>
        <v>1814.2885900000001</v>
      </c>
    </row>
    <row r="84" spans="2:7" ht="15" customHeight="1" x14ac:dyDescent="0.2">
      <c r="B84" s="10" t="s">
        <v>194</v>
      </c>
      <c r="C84" s="25">
        <v>0</v>
      </c>
      <c r="D84" s="25">
        <v>0</v>
      </c>
      <c r="E84" s="25">
        <v>554.26000999999997</v>
      </c>
      <c r="F84" s="25">
        <f>SUM(C84:E84)</f>
        <v>554.26000999999997</v>
      </c>
    </row>
    <row r="85" spans="2:7" ht="15" customHeight="1" x14ac:dyDescent="0.2">
      <c r="B85" s="10" t="s">
        <v>195</v>
      </c>
      <c r="C85" s="25">
        <v>0</v>
      </c>
      <c r="D85" s="25">
        <v>0</v>
      </c>
      <c r="E85" s="25">
        <v>0</v>
      </c>
      <c r="F85" s="25">
        <f>SUM(C85:E85)</f>
        <v>0</v>
      </c>
    </row>
    <row r="86" spans="2:7" ht="15" customHeight="1" x14ac:dyDescent="0.2">
      <c r="B86" s="34"/>
      <c r="C86" s="25"/>
      <c r="D86" s="25"/>
      <c r="E86" s="25"/>
      <c r="F86" s="25"/>
    </row>
    <row r="87" spans="2:7" ht="15" customHeight="1" x14ac:dyDescent="0.2">
      <c r="B87" s="35" t="s">
        <v>196</v>
      </c>
      <c r="C87" s="25">
        <f>+C74</f>
        <v>0</v>
      </c>
      <c r="D87" s="25">
        <f t="shared" ref="D87:E87" si="24">+D74</f>
        <v>365719.32465999998</v>
      </c>
      <c r="E87" s="25">
        <f t="shared" si="24"/>
        <v>756949.76010000007</v>
      </c>
      <c r="F87" s="25">
        <f>SUM(C87:E87)</f>
        <v>1122669.08476</v>
      </c>
      <c r="G87" s="33"/>
    </row>
    <row r="88" spans="2:7" ht="15" customHeight="1" thickBot="1" x14ac:dyDescent="0.25">
      <c r="B88" s="36"/>
      <c r="C88" s="37"/>
      <c r="D88" s="37"/>
      <c r="E88" s="37"/>
      <c r="F88" s="37"/>
    </row>
    <row r="89" spans="2:7" ht="15" customHeight="1" x14ac:dyDescent="0.2">
      <c r="B89" s="39" t="s">
        <v>197</v>
      </c>
      <c r="C89" s="39"/>
      <c r="D89" s="39"/>
      <c r="E89" s="39"/>
      <c r="F89" s="39"/>
    </row>
  </sheetData>
  <mergeCells count="7">
    <mergeCell ref="B89:F89"/>
    <mergeCell ref="B1:F1"/>
    <mergeCell ref="B2:F2"/>
    <mergeCell ref="B3:F3"/>
    <mergeCell ref="B4:F4"/>
    <mergeCell ref="B71:F71"/>
    <mergeCell ref="B72:F72"/>
  </mergeCells>
  <pageMargins left="0.89" right="0.57999999999999996" top="0.55000000000000004" bottom="0.4" header="0.5" footer="0.36"/>
  <pageSetup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auxiliar</vt:lpstr>
      <vt:lpstr>248</vt:lpstr>
      <vt:lpstr>'248'!Print_Area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2025-05-02T19:25:57Z</dcterms:created>
  <dcterms:modified xsi:type="dcterms:W3CDTF">2025-08-01T19:05:54Z</dcterms:modified>
</cp:coreProperties>
</file>